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65" yWindow="-30" windowWidth="16095" windowHeight="12675" tabRatio="767" activeTab="1"/>
  </bookViews>
  <sheets>
    <sheet name="ADMB parameters" sheetId="53" r:id="rId1"/>
    <sheet name="ASA (static-ADMB)" sheetId="21" r:id="rId2"/>
    <sheet name="NR" sheetId="5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91DUTTOG" hidden="1">'[1]Total Harvest'!$AJ$98:$AJ$113</definedName>
    <definedName name="__123Graph_AAGENO90" hidden="1">'[1]Total Harvest'!$Z$98:$Z$113</definedName>
    <definedName name="__123Graph_AAGEWT90" hidden="1">'[1]Total Harvest'!$AJ$98:$AJ$113</definedName>
    <definedName name="__123Graph_AAGEWT91" hidden="1">'[1]Total Harvest'!$Q$99:$Q$113</definedName>
    <definedName name="__123Graph_B" hidden="1">'[1]Total Harvest'!$O$11:$O$26</definedName>
    <definedName name="__123Graph_B91DUTTOG" hidden="1">'[1]Total Harvest'!$AD$98:$AD$113</definedName>
    <definedName name="__123Graph_B97AGECOM" hidden="1">'[1]Total Harvest'!$O$11:$O$26</definedName>
    <definedName name="__123Graph_BAGENO90" hidden="1">'[1]Total Harvest'!$U$98:$U$111</definedName>
    <definedName name="__123Graph_BAGEWT90" hidden="1">'[1]Total Harvest'!$AD$98:$AD$113</definedName>
    <definedName name="__123Graph_X" hidden="1">'[1]Total Harvest'!$S$11:$S$26</definedName>
    <definedName name="__123Graph_X91DUTTOG" hidden="1">'[1]Total Harvest'!$AH$98:$AH$113</definedName>
    <definedName name="__123Graph_X97AGECOM" hidden="1">'[1]Total Harvest'!$S$11:$S$26</definedName>
    <definedName name="__123Graph_XAGENO90" hidden="1">'[1]Total Harvest'!$V$98:$V$113</definedName>
    <definedName name="__123Graph_XAGEWT90" hidden="1">'[1]Total Harvest'!$AH$98:$AH$113</definedName>
    <definedName name="__123Graph_XAGEWT91" hidden="1">'[1]Total Harvest'!$AH$99:$AH$113</definedName>
    <definedName name="_scenchg_count" localSheetId="1" hidden="1">25</definedName>
    <definedName name="_scenchg1" localSheetId="1" hidden="1">'ASA (static-ADMB)'!#REF!</definedName>
    <definedName name="_scenchg10" localSheetId="1" hidden="1">'ASA (static-ADMB)'!$N$220</definedName>
    <definedName name="_scenchg11" localSheetId="1" hidden="1">'ASA (static-ADMB)'!$N$221</definedName>
    <definedName name="_scenchg12" localSheetId="1" hidden="1">'ASA (static-ADMB)'!$N$222</definedName>
    <definedName name="_scenchg13" localSheetId="1" hidden="1">'ASA (static-ADMB)'!$N$223</definedName>
    <definedName name="_scenchg14" localSheetId="1" hidden="1">'ASA (static-ADMB)'!$N$224</definedName>
    <definedName name="_scenchg15" localSheetId="1" hidden="1">'ASA (static-ADMB)'!$N$225</definedName>
    <definedName name="_scenchg16" localSheetId="1" hidden="1">'ASA (static-ADMB)'!#REF!</definedName>
    <definedName name="_scenchg17" localSheetId="1" hidden="1">'ASA (static-ADMB)'!#REF!</definedName>
    <definedName name="_scenchg18" localSheetId="1" hidden="1">'ASA (static-ADMB)'!#REF!</definedName>
    <definedName name="_scenchg19" localSheetId="1" hidden="1">'ASA (static-ADMB)'!#REF!</definedName>
    <definedName name="_scenchg2" localSheetId="1" hidden="1">'ASA (static-ADMB)'!#REF!</definedName>
    <definedName name="_scenchg20" localSheetId="1" hidden="1">'ASA (static-ADMB)'!#REF!</definedName>
    <definedName name="_scenchg21" localSheetId="1" hidden="1">'ASA (static-ADMB)'!$T$255</definedName>
    <definedName name="_scenchg22" localSheetId="1" hidden="1">'ASA (static-ADMB)'!$U$255</definedName>
    <definedName name="_scenchg23" localSheetId="1" hidden="1">'ASA (static-ADMB)'!$T$257</definedName>
    <definedName name="_scenchg24" localSheetId="1" hidden="1">'ASA (static-ADMB)'!$U$257</definedName>
    <definedName name="_scenchg25" localSheetId="1" hidden="1">'ASA (static-ADMB)'!$T$216</definedName>
    <definedName name="_scenchg3" localSheetId="1" hidden="1">'ASA (static-ADMB)'!#REF!</definedName>
    <definedName name="_scenchg4" localSheetId="1" hidden="1">'ASA (static-ADMB)'!#REF!</definedName>
    <definedName name="_scenchg5" localSheetId="1" hidden="1">'ASA (static-ADMB)'!$N$215</definedName>
    <definedName name="_scenchg6" localSheetId="1" hidden="1">'ASA (static-ADMB)'!$N$216</definedName>
    <definedName name="_scenchg7" localSheetId="1" hidden="1">'ASA (static-ADMB)'!$N$217</definedName>
    <definedName name="_scenchg8" localSheetId="1" hidden="1">'ASA (static-ADMB)'!$N$218</definedName>
    <definedName name="_scenchg9" localSheetId="1" hidden="1">'ASA (static-ADMB)'!$N$219</definedName>
    <definedName name="cgn" hidden="1">{#N/A,#N/A,TRUE,"Table 14"}</definedName>
    <definedName name="first_age" localSheetId="1">'ASA (static-ADMB)'!$B$56</definedName>
    <definedName name="first_age">#REF!</definedName>
    <definedName name="first_year" localSheetId="1">'ASA (static-ADMB)'!#REF!</definedName>
    <definedName name="first_year">#REF!</definedName>
    <definedName name="Gillnet_AgeComp">[2]MatrixData!$Q$8:$AB$34</definedName>
    <definedName name="p" hidden="1">{#N/A,#N/A,TRUE,"Table 14"}</definedName>
    <definedName name="Run_AgeComp">[2]MatrixData!$B$80:$M$106</definedName>
    <definedName name="Run_AgeComp_Residuals">[2]MatrixData!$AG$80:$AR$106</definedName>
    <definedName name="Run_AgeComp_Residuals_Weighted">[2]MatrixData!$AW$80:$BH$106</definedName>
    <definedName name="Run_Est_Agecomp">[2]MatrixData!$Q$80:$AB$106</definedName>
    <definedName name="scen_change" localSheetId="1" hidden="1">'ASA (static-ADMB)'!$N$215:$N$225,'ASA (static-ADMB)'!#REF!,'ASA (static-ADMB)'!$T$255:$U$258,'ASA (static-ADMB)'!$T$216</definedName>
    <definedName name="scen_result" localSheetId="1" hidden="1">'ASA (static-ADMB)'!#REF!,'ASA (static-ADMB)'!#REF!,'ASA (static-ADMB)'!#REF!,'ASA (static-ADMB)'!$I$149:$J$149,'ASA (static-ADMB)'!$J$150:$J$150,'ASA (static-ADMB)'!#REF!,'ASA (static-ADMB)'!#REF!,'ASA (static-ADMB)'!$H$313</definedName>
    <definedName name="Seine_AgeComp">[2]MatrixData!$B$44:$M$72</definedName>
    <definedName name="Seine_AgeComp_Residuals">[2]MatrixData!$AG$44:$AR$70</definedName>
    <definedName name="Seine_AgeComp_Residuals_Weighted">[2]MatrixData!$AW$44:$BH$70</definedName>
    <definedName name="Seine_Est_AgeComp">[2]MatrixData!$Q$44:$AB$70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9999</definedName>
    <definedName name="solver_lhs1" localSheetId="1" hidden="1">'ASA (static-ADMB)'!#REF!</definedName>
    <definedName name="solver_lhs10" localSheetId="1" hidden="1">'ASA (static-ADMB)'!#REF!</definedName>
    <definedName name="solver_lhs11" localSheetId="1" hidden="1">'ASA (static-ADMB)'!#REF!</definedName>
    <definedName name="solver_lhs12" localSheetId="1" hidden="1">'ASA (static-ADMB)'!#REF!</definedName>
    <definedName name="solver_lhs13" localSheetId="1" hidden="1">'ASA (static-ADMB)'!#REF!</definedName>
    <definedName name="solver_lhs14" localSheetId="1" hidden="1">'ASA (static-ADMB)'!#REF!</definedName>
    <definedName name="solver_lhs2" localSheetId="1" hidden="1">'ASA (static-ADMB)'!#REF!</definedName>
    <definedName name="solver_lhs3" localSheetId="1" hidden="1">'ASA (static-ADMB)'!#REF!</definedName>
    <definedName name="solver_lhs4" localSheetId="1" hidden="1">'ASA (static-ADMB)'!#REF!</definedName>
    <definedName name="solver_lhs5" localSheetId="1" hidden="1">'ASA (static-ADMB)'!#REF!</definedName>
    <definedName name="solver_lhs6" localSheetId="1" hidden="1">'ASA (static-ADMB)'!#REF!</definedName>
    <definedName name="solver_lhs7" localSheetId="1" hidden="1">'ASA (static-ADMB)'!#REF!</definedName>
    <definedName name="solver_lhs8" localSheetId="1" hidden="1">'ASA (static-ADMB)'!#REF!</definedName>
    <definedName name="solver_lhs9" localSheetId="1" hidden="1">'ASA (static-ADMB)'!#REF!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'ASA (static-ADMB)'!$F$200</definedName>
    <definedName name="solver_pre" localSheetId="1" hidden="1">0.00001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0</definedName>
    <definedName name="solver_rhs10" localSheetId="1" hidden="1">0</definedName>
    <definedName name="solver_rhs11" localSheetId="1" hidden="1">0</definedName>
    <definedName name="solver_rhs12" localSheetId="1" hidden="1">0</definedName>
    <definedName name="solver_rhs13" localSheetId="1" hidden="1">0</definedName>
    <definedName name="solver_rhs14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9999</definedName>
    <definedName name="solver_tmp" localSheetId="1" hidden="1">0.2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wrn.tables." hidden="1">{#N/A,#N/A,TRUE,"Table 14"}</definedName>
  </definedNames>
  <calcPr calcId="145621"/>
</workbook>
</file>

<file path=xl/calcChain.xml><?xml version="1.0" encoding="utf-8"?>
<calcChain xmlns="http://schemas.openxmlformats.org/spreadsheetml/2006/main">
  <c r="AI190" i="21" l="1"/>
  <c r="H220" i="21" l="1"/>
  <c r="H219" i="21"/>
  <c r="AD161" i="21" l="1"/>
  <c r="AD160" i="21"/>
  <c r="AD159" i="21"/>
  <c r="AD158" i="21"/>
  <c r="AD157" i="21"/>
  <c r="AD156" i="21"/>
  <c r="AD155" i="21"/>
  <c r="AD154" i="21"/>
  <c r="AD153" i="21"/>
  <c r="AD152" i="21"/>
  <c r="AD151" i="21"/>
  <c r="AD150" i="21"/>
  <c r="AD149" i="21"/>
  <c r="AD148" i="21"/>
  <c r="AD147" i="21"/>
  <c r="B262" i="21" l="1"/>
  <c r="AE172" i="21"/>
  <c r="AD182" i="21"/>
  <c r="AE182" i="21" s="1"/>
  <c r="AD181" i="21"/>
  <c r="AE181" i="21" s="1"/>
  <c r="AD180" i="21"/>
  <c r="AE180" i="21" s="1"/>
  <c r="AD179" i="21"/>
  <c r="AE179" i="21" s="1"/>
  <c r="AD177" i="21"/>
  <c r="AE177" i="21" s="1"/>
  <c r="AD176" i="21"/>
  <c r="AE176" i="21" s="1"/>
  <c r="AD175" i="21"/>
  <c r="AE175" i="21" s="1"/>
  <c r="AD174" i="21"/>
  <c r="AE174" i="21" s="1"/>
  <c r="AD173" i="21"/>
  <c r="AE173" i="21" s="1"/>
  <c r="AD172" i="21"/>
  <c r="AD168" i="21"/>
  <c r="AE168" i="21" s="1"/>
  <c r="AD166" i="21"/>
  <c r="AE166" i="21" s="1"/>
  <c r="AD164" i="21"/>
  <c r="AE164" i="21" s="1"/>
  <c r="B250" i="21" l="1"/>
  <c r="B184" i="21" s="1"/>
  <c r="B249" i="21"/>
  <c r="B183" i="21" s="1"/>
  <c r="B248" i="21"/>
  <c r="B247" i="21"/>
  <c r="B246" i="21"/>
  <c r="B245" i="21"/>
  <c r="B244" i="21"/>
  <c r="B243" i="21"/>
  <c r="B242" i="21"/>
  <c r="B241" i="2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D213" i="21"/>
  <c r="E213" i="21"/>
  <c r="F213" i="21"/>
  <c r="G213" i="21"/>
  <c r="H213" i="21"/>
  <c r="I213" i="21"/>
  <c r="J213" i="21"/>
  <c r="C213" i="21"/>
  <c r="B213" i="21"/>
  <c r="I258" i="21"/>
  <c r="H258" i="21"/>
  <c r="I257" i="21"/>
  <c r="H257" i="21"/>
  <c r="I256" i="21"/>
  <c r="H256" i="21"/>
  <c r="I255" i="21"/>
  <c r="H255" i="21"/>
  <c r="A343" i="21"/>
  <c r="A344" i="21" s="1"/>
  <c r="A345" i="21" s="1"/>
  <c r="A346" i="21" s="1"/>
  <c r="A347" i="21" s="1"/>
  <c r="A348" i="21" s="1"/>
  <c r="A349" i="21" s="1"/>
  <c r="A350" i="21" s="1"/>
  <c r="A351" i="21" s="1"/>
  <c r="AI150" i="21" l="1"/>
  <c r="AI159" i="21"/>
  <c r="AI160" i="21"/>
  <c r="AI161" i="21"/>
  <c r="AI164" i="21"/>
  <c r="AI166" i="21"/>
  <c r="AI168" i="21"/>
  <c r="AI172" i="21"/>
  <c r="AI173" i="21"/>
  <c r="AI174" i="21"/>
  <c r="AI175" i="21"/>
  <c r="AI176" i="21"/>
  <c r="AI177" i="21"/>
  <c r="AI179" i="21"/>
  <c r="AI180" i="21"/>
  <c r="AI181" i="21"/>
  <c r="AI182" i="21"/>
  <c r="AI148" i="21"/>
  <c r="AD167" i="21"/>
  <c r="AE167" i="21" s="1"/>
  <c r="AD184" i="21"/>
  <c r="AE184" i="21" s="1"/>
  <c r="AD183" i="21"/>
  <c r="AE183" i="21" s="1"/>
  <c r="AD178" i="21"/>
  <c r="AE178" i="21" s="1"/>
  <c r="AD171" i="21"/>
  <c r="AE171" i="21" s="1"/>
  <c r="AD170" i="21"/>
  <c r="AE170" i="21" s="1"/>
  <c r="AD169" i="21"/>
  <c r="AE169" i="21" s="1"/>
  <c r="AD165" i="21"/>
  <c r="AE165" i="21" s="1"/>
  <c r="AD163" i="21"/>
  <c r="AE163" i="21" s="1"/>
  <c r="AD162" i="21"/>
  <c r="AE162" i="21" s="1"/>
  <c r="J139" i="21"/>
  <c r="I139" i="21"/>
  <c r="H139" i="21"/>
  <c r="G139" i="21"/>
  <c r="F139" i="21"/>
  <c r="E139" i="21"/>
  <c r="D139" i="21"/>
  <c r="C139" i="21"/>
  <c r="B139" i="21"/>
  <c r="J94" i="21"/>
  <c r="I94" i="21"/>
  <c r="H94" i="21"/>
  <c r="G94" i="21"/>
  <c r="F94" i="21"/>
  <c r="E94" i="21"/>
  <c r="D94" i="21"/>
  <c r="C94" i="21"/>
  <c r="B94" i="21"/>
  <c r="C196" i="21" l="1"/>
  <c r="V48" i="21"/>
  <c r="V47" i="21" s="1"/>
  <c r="U48" i="21"/>
  <c r="U49" i="21" s="1"/>
  <c r="T48" i="21"/>
  <c r="T47" i="21" s="1"/>
  <c r="S48" i="21"/>
  <c r="S49" i="21" s="1"/>
  <c r="R48" i="21"/>
  <c r="R49" i="21" s="1"/>
  <c r="Q48" i="21"/>
  <c r="Q49" i="21" s="1"/>
  <c r="P48" i="21"/>
  <c r="P47" i="21" s="1"/>
  <c r="O48" i="21"/>
  <c r="O49" i="21" s="1"/>
  <c r="N48" i="21"/>
  <c r="N49" i="21" s="1"/>
  <c r="J48" i="21"/>
  <c r="I48" i="21"/>
  <c r="H48" i="21"/>
  <c r="G48" i="21"/>
  <c r="F48" i="21"/>
  <c r="E48" i="21"/>
  <c r="D48" i="21"/>
  <c r="C48" i="21"/>
  <c r="B48" i="21"/>
  <c r="J47" i="21"/>
  <c r="I47" i="21"/>
  <c r="H47" i="21"/>
  <c r="G47" i="21"/>
  <c r="F47" i="21"/>
  <c r="E47" i="21"/>
  <c r="D47" i="21"/>
  <c r="C47" i="21"/>
  <c r="B47" i="21"/>
  <c r="V49" i="21" l="1"/>
  <c r="S47" i="21"/>
  <c r="N47" i="21"/>
  <c r="O47" i="21"/>
  <c r="R47" i="21"/>
  <c r="T49" i="21"/>
  <c r="P49" i="21"/>
  <c r="U47" i="21"/>
  <c r="Q47" i="21"/>
  <c r="BL87" i="21" l="1"/>
  <c r="BL88" i="21" s="1"/>
  <c r="BL89" i="21" s="1"/>
  <c r="BL90" i="21" s="1"/>
  <c r="BL91" i="21" s="1"/>
  <c r="BL92" i="21" s="1"/>
  <c r="BL93" i="21" s="1"/>
  <c r="BL94" i="21" s="1"/>
  <c r="BM56" i="21"/>
  <c r="BN56" i="21" s="1"/>
  <c r="BO56" i="21" s="1"/>
  <c r="BP56" i="21" s="1"/>
  <c r="BQ56" i="21" s="1"/>
  <c r="BR56" i="21" s="1"/>
  <c r="BS56" i="21" s="1"/>
  <c r="BT56" i="21" s="1"/>
  <c r="BU56" i="21" s="1"/>
  <c r="I147" i="21" l="1"/>
  <c r="AU147" i="21" s="1"/>
  <c r="V12" i="21"/>
  <c r="V11" i="21"/>
  <c r="H147" i="21" l="1"/>
  <c r="AT147" i="21" s="1"/>
  <c r="E147" i="21"/>
  <c r="D147" i="21"/>
  <c r="C147" i="21"/>
  <c r="B147" i="21"/>
  <c r="J147" i="21"/>
  <c r="AV147" i="21" s="1"/>
  <c r="B148" i="21"/>
  <c r="G147" i="21"/>
  <c r="AS147" i="21" s="1"/>
  <c r="F147" i="21"/>
  <c r="K147" i="21" l="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85" i="21" l="1"/>
  <c r="BI177" i="21" l="1"/>
  <c r="BI178" i="21" s="1"/>
  <c r="BI179" i="21" s="1"/>
  <c r="BI180" i="21" s="1"/>
  <c r="BI181" i="21" s="1"/>
  <c r="BI182" i="21" s="1"/>
  <c r="BI183" i="21" s="1"/>
  <c r="BI184" i="21" s="1"/>
  <c r="BA87" i="21" l="1"/>
  <c r="BA88" i="21" s="1"/>
  <c r="BA89" i="21" s="1"/>
  <c r="BA90" i="21" s="1"/>
  <c r="BA91" i="21" s="1"/>
  <c r="BA92" i="21" s="1"/>
  <c r="BA93" i="21" s="1"/>
  <c r="BA94" i="21" s="1"/>
  <c r="BB56" i="21"/>
  <c r="BC56" i="21" s="1"/>
  <c r="BD56" i="21" s="1"/>
  <c r="BE56" i="21" s="1"/>
  <c r="BF56" i="21" s="1"/>
  <c r="BG56" i="21" s="1"/>
  <c r="BH56" i="21" s="1"/>
  <c r="BI56" i="21" s="1"/>
  <c r="BJ56" i="21" s="1"/>
  <c r="AP87" i="21"/>
  <c r="AP88" i="21" s="1"/>
  <c r="AP89" i="21" s="1"/>
  <c r="AP90" i="21" s="1"/>
  <c r="AP91" i="21" s="1"/>
  <c r="AP92" i="21" s="1"/>
  <c r="AP93" i="21" s="1"/>
  <c r="AP94" i="21" s="1"/>
  <c r="AQ56" i="21"/>
  <c r="AR56" i="21" s="1"/>
  <c r="AS56" i="21" s="1"/>
  <c r="AT56" i="21" s="1"/>
  <c r="AU56" i="21" s="1"/>
  <c r="AV56" i="21" s="1"/>
  <c r="AW56" i="21" s="1"/>
  <c r="AX56" i="21" s="1"/>
  <c r="AY56" i="21" s="1"/>
  <c r="Z10" i="21"/>
  <c r="AX177" i="21"/>
  <c r="AX178" i="21" s="1"/>
  <c r="AX179" i="21" s="1"/>
  <c r="AX180" i="21" s="1"/>
  <c r="AX181" i="21" s="1"/>
  <c r="AX182" i="21" s="1"/>
  <c r="AX183" i="21" s="1"/>
  <c r="AX184" i="21" s="1"/>
  <c r="AX185" i="21" s="1"/>
  <c r="C263" i="21"/>
  <c r="D263" i="21"/>
  <c r="E263" i="21"/>
  <c r="B263" i="21"/>
  <c r="A299" i="21"/>
  <c r="A300" i="21" s="1"/>
  <c r="A301" i="21" s="1"/>
  <c r="A302" i="21" s="1"/>
  <c r="A303" i="21" s="1"/>
  <c r="A304" i="21" s="1"/>
  <c r="A305" i="21" s="1"/>
  <c r="A306" i="21" s="1"/>
  <c r="A307" i="21" s="1"/>
  <c r="B318" i="21"/>
  <c r="AN152" i="21" s="1"/>
  <c r="B212" i="21"/>
  <c r="C212" i="21" s="1"/>
  <c r="D212" i="21" s="1"/>
  <c r="E212" i="21" s="1"/>
  <c r="F212" i="21" s="1"/>
  <c r="G212" i="21" s="1"/>
  <c r="H212" i="21" s="1"/>
  <c r="I212" i="21" s="1"/>
  <c r="B149" i="21"/>
  <c r="N146" i="21"/>
  <c r="O146" i="21" s="1"/>
  <c r="P146" i="21" s="1"/>
  <c r="Q146" i="21" s="1"/>
  <c r="R146" i="21" s="1"/>
  <c r="S146" i="21" s="1"/>
  <c r="T146" i="21" s="1"/>
  <c r="U146" i="21" s="1"/>
  <c r="V146" i="21" s="1"/>
  <c r="B146" i="21"/>
  <c r="I117" i="21"/>
  <c r="H117" i="21"/>
  <c r="G117" i="21"/>
  <c r="F117" i="21"/>
  <c r="E117" i="21"/>
  <c r="D117" i="21"/>
  <c r="C117" i="21"/>
  <c r="B117" i="21"/>
  <c r="AA101" i="21"/>
  <c r="AB101" i="21" s="1"/>
  <c r="AC101" i="21" s="1"/>
  <c r="AD101" i="21" s="1"/>
  <c r="AE101" i="21" s="1"/>
  <c r="AF101" i="21" s="1"/>
  <c r="AG101" i="21" s="1"/>
  <c r="AH101" i="21" s="1"/>
  <c r="AI101" i="21" s="1"/>
  <c r="N101" i="21"/>
  <c r="O101" i="21" s="1"/>
  <c r="P101" i="21" s="1"/>
  <c r="Q101" i="21" s="1"/>
  <c r="R101" i="21" s="1"/>
  <c r="S101" i="21" s="1"/>
  <c r="T101" i="21" s="1"/>
  <c r="U101" i="21" s="1"/>
  <c r="V101" i="21" s="1"/>
  <c r="B101" i="21"/>
  <c r="C101" i="21" s="1"/>
  <c r="D101" i="21" s="1"/>
  <c r="E101" i="21" s="1"/>
  <c r="F101" i="21" s="1"/>
  <c r="G101" i="21" s="1"/>
  <c r="H101" i="21" s="1"/>
  <c r="I101" i="21" s="1"/>
  <c r="J101" i="21" s="1"/>
  <c r="Z87" i="21"/>
  <c r="Z88" i="21" s="1"/>
  <c r="Z89" i="21" s="1"/>
  <c r="Z90" i="21" s="1"/>
  <c r="Z91" i="21" s="1"/>
  <c r="Z92" i="21" s="1"/>
  <c r="Z93" i="21" s="1"/>
  <c r="Z94" i="21" s="1"/>
  <c r="I76" i="21"/>
  <c r="H76" i="21"/>
  <c r="G76" i="21"/>
  <c r="F76" i="21"/>
  <c r="E76" i="21"/>
  <c r="D76" i="21"/>
  <c r="C76" i="21"/>
  <c r="I75" i="21"/>
  <c r="H75" i="21"/>
  <c r="G75" i="21"/>
  <c r="F75" i="21"/>
  <c r="E75" i="21"/>
  <c r="D75" i="21"/>
  <c r="C75" i="21"/>
  <c r="B75" i="21"/>
  <c r="I73" i="21"/>
  <c r="H73" i="21"/>
  <c r="G73" i="21"/>
  <c r="F73" i="21"/>
  <c r="E73" i="21"/>
  <c r="D73" i="21"/>
  <c r="C73" i="21"/>
  <c r="B73" i="21"/>
  <c r="I72" i="21"/>
  <c r="H72" i="21"/>
  <c r="G72" i="21"/>
  <c r="F72" i="21"/>
  <c r="E72" i="21"/>
  <c r="D72" i="21"/>
  <c r="C72" i="21"/>
  <c r="B72" i="21"/>
  <c r="AA56" i="21"/>
  <c r="AB56" i="21" s="1"/>
  <c r="AC56" i="21" s="1"/>
  <c r="AD56" i="21" s="1"/>
  <c r="AE56" i="21" s="1"/>
  <c r="AF56" i="21" s="1"/>
  <c r="AG56" i="21" s="1"/>
  <c r="AH56" i="21" s="1"/>
  <c r="AI56" i="21" s="1"/>
  <c r="N56" i="21"/>
  <c r="O56" i="21" s="1"/>
  <c r="P56" i="21" s="1"/>
  <c r="Q56" i="21" s="1"/>
  <c r="R56" i="21" s="1"/>
  <c r="S56" i="21" s="1"/>
  <c r="T56" i="21" s="1"/>
  <c r="U56" i="21" s="1"/>
  <c r="V56" i="21" s="1"/>
  <c r="C56" i="21"/>
  <c r="D56" i="21" s="1"/>
  <c r="B53" i="21"/>
  <c r="F31" i="21"/>
  <c r="E31" i="21"/>
  <c r="D31" i="21"/>
  <c r="C31" i="21"/>
  <c r="B31" i="21"/>
  <c r="I26" i="21"/>
  <c r="H26" i="21"/>
  <c r="G26" i="21"/>
  <c r="F26" i="21"/>
  <c r="E26" i="21"/>
  <c r="C26" i="21"/>
  <c r="I23" i="21"/>
  <c r="H23" i="21"/>
  <c r="G23" i="21"/>
  <c r="F23" i="21"/>
  <c r="E23" i="21"/>
  <c r="D23" i="21"/>
  <c r="C23" i="21"/>
  <c r="B23" i="21"/>
  <c r="N10" i="21"/>
  <c r="B10" i="21"/>
  <c r="C10" i="21" s="1"/>
  <c r="D10" i="21" s="1"/>
  <c r="E10" i="21" s="1"/>
  <c r="F10" i="21" s="1"/>
  <c r="G10" i="21" s="1"/>
  <c r="H10" i="21" s="1"/>
  <c r="I10" i="21" s="1"/>
  <c r="J10" i="21" s="1"/>
  <c r="B316" i="21" l="1"/>
  <c r="AN150" i="21" s="1"/>
  <c r="B319" i="21"/>
  <c r="AN153" i="21" s="1"/>
  <c r="B341" i="21"/>
  <c r="AN175" i="21" s="1"/>
  <c r="B336" i="21"/>
  <c r="AN170" i="21" s="1"/>
  <c r="B343" i="21"/>
  <c r="AN177" i="21" s="1"/>
  <c r="B346" i="21"/>
  <c r="AN180" i="21" s="1"/>
  <c r="B337" i="21"/>
  <c r="AN171" i="21" s="1"/>
  <c r="B348" i="21"/>
  <c r="AN182" i="21" s="1"/>
  <c r="B339" i="21"/>
  <c r="AN173" i="21" s="1"/>
  <c r="B342" i="21"/>
  <c r="AN176" i="21" s="1"/>
  <c r="B349" i="21"/>
  <c r="AN183" i="21" s="1"/>
  <c r="B344" i="21"/>
  <c r="AN178" i="21" s="1"/>
  <c r="B350" i="21"/>
  <c r="AN184" i="21" s="1"/>
  <c r="B351" i="21"/>
  <c r="AN185" i="21" s="1"/>
  <c r="B338" i="21"/>
  <c r="AN172" i="21" s="1"/>
  <c r="B345" i="21"/>
  <c r="AN179" i="21" s="1"/>
  <c r="B335" i="21"/>
  <c r="AN169" i="21" s="1"/>
  <c r="B340" i="21"/>
  <c r="AN174" i="21" s="1"/>
  <c r="B347" i="21"/>
  <c r="AN181" i="21" s="1"/>
  <c r="B325" i="21"/>
  <c r="AN159" i="21" s="1"/>
  <c r="B328" i="21"/>
  <c r="AN162" i="21" s="1"/>
  <c r="B330" i="21"/>
  <c r="AN164" i="21" s="1"/>
  <c r="B323" i="21"/>
  <c r="AN157" i="21" s="1"/>
  <c r="B334" i="21"/>
  <c r="AN168" i="21" s="1"/>
  <c r="B321" i="21"/>
  <c r="AN155" i="21" s="1"/>
  <c r="B324" i="21"/>
  <c r="AN158" i="21" s="1"/>
  <c r="B331" i="21"/>
  <c r="AN165" i="21" s="1"/>
  <c r="B326" i="21"/>
  <c r="AN160" i="21" s="1"/>
  <c r="B315" i="21"/>
  <c r="AN149" i="21" s="1"/>
  <c r="B333" i="21"/>
  <c r="AN167" i="21" s="1"/>
  <c r="B317" i="21"/>
  <c r="AN151" i="21" s="1"/>
  <c r="B314" i="21"/>
  <c r="B327" i="21"/>
  <c r="AN161" i="21" s="1"/>
  <c r="B320" i="21"/>
  <c r="AN154" i="21" s="1"/>
  <c r="B332" i="21"/>
  <c r="AN166" i="21" s="1"/>
  <c r="B322" i="21"/>
  <c r="AN156" i="21" s="1"/>
  <c r="B329" i="21"/>
  <c r="AN163" i="21" s="1"/>
  <c r="B307" i="21"/>
  <c r="B304" i="21"/>
  <c r="B305" i="21"/>
  <c r="AY183" i="21" s="1"/>
  <c r="B306" i="21"/>
  <c r="AY184" i="21" s="1"/>
  <c r="B279" i="21"/>
  <c r="B269" i="21"/>
  <c r="B270" i="21"/>
  <c r="C146" i="21"/>
  <c r="B280" i="21"/>
  <c r="B291" i="21"/>
  <c r="B295" i="21"/>
  <c r="B300" i="21"/>
  <c r="B284" i="21"/>
  <c r="B275" i="21"/>
  <c r="B292" i="21"/>
  <c r="B289" i="21"/>
  <c r="B302" i="21"/>
  <c r="B285" i="21"/>
  <c r="C262" i="21"/>
  <c r="B276" i="21"/>
  <c r="B278" i="21"/>
  <c r="B301" i="21"/>
  <c r="B286" i="21"/>
  <c r="B282" i="21"/>
  <c r="B290" i="21"/>
  <c r="B303" i="21"/>
  <c r="B274" i="21"/>
  <c r="B273" i="21"/>
  <c r="B294" i="21"/>
  <c r="B298" i="21"/>
  <c r="B283" i="21"/>
  <c r="B288" i="21"/>
  <c r="B296" i="21"/>
  <c r="B299" i="21"/>
  <c r="B272" i="21"/>
  <c r="B297" i="21"/>
  <c r="B271" i="21"/>
  <c r="B293" i="21"/>
  <c r="B281" i="21"/>
  <c r="B277" i="21"/>
  <c r="B287" i="21"/>
  <c r="O10" i="21"/>
  <c r="B313" i="21"/>
  <c r="E56" i="21"/>
  <c r="P10" i="21"/>
  <c r="AN147" i="21" l="1"/>
  <c r="AN148" i="21"/>
  <c r="AY185" i="21"/>
  <c r="C337" i="21"/>
  <c r="C344" i="21"/>
  <c r="C335" i="21"/>
  <c r="C339" i="21"/>
  <c r="C346" i="21"/>
  <c r="C340" i="21"/>
  <c r="C351" i="21"/>
  <c r="C342" i="21"/>
  <c r="C345" i="21"/>
  <c r="C336" i="21"/>
  <c r="C347" i="21"/>
  <c r="C338" i="21"/>
  <c r="C349" i="21"/>
  <c r="C341" i="21"/>
  <c r="C348" i="21"/>
  <c r="C343" i="21"/>
  <c r="C350" i="21"/>
  <c r="C320" i="21"/>
  <c r="C329" i="21"/>
  <c r="C330" i="21"/>
  <c r="C327" i="21"/>
  <c r="C318" i="21"/>
  <c r="C319" i="21"/>
  <c r="C324" i="21"/>
  <c r="C333" i="21"/>
  <c r="C322" i="21"/>
  <c r="C317" i="21"/>
  <c r="C314" i="21"/>
  <c r="C331" i="21"/>
  <c r="C328" i="21"/>
  <c r="C334" i="21"/>
  <c r="C321" i="21"/>
  <c r="C316" i="21"/>
  <c r="C325" i="21"/>
  <c r="C326" i="21"/>
  <c r="C323" i="21"/>
  <c r="C315" i="21"/>
  <c r="C332" i="21"/>
  <c r="N183" i="21"/>
  <c r="N184" i="21"/>
  <c r="C306" i="21"/>
  <c r="C307" i="21"/>
  <c r="C304" i="21"/>
  <c r="C305" i="21"/>
  <c r="AY147" i="21"/>
  <c r="N185" i="21"/>
  <c r="N148" i="21"/>
  <c r="AY165" i="21"/>
  <c r="N165" i="21"/>
  <c r="AY174" i="21"/>
  <c r="N174" i="21"/>
  <c r="AY168" i="21"/>
  <c r="N168" i="21"/>
  <c r="AY180" i="21"/>
  <c r="N180" i="21"/>
  <c r="AY169" i="21"/>
  <c r="N169" i="21"/>
  <c r="N157" i="21"/>
  <c r="AY157" i="21"/>
  <c r="N155" i="21"/>
  <c r="AY155" i="21"/>
  <c r="AY166" i="21"/>
  <c r="N166" i="21"/>
  <c r="N160" i="21"/>
  <c r="AY160" i="21"/>
  <c r="AY167" i="21"/>
  <c r="N167" i="21"/>
  <c r="AY158" i="21"/>
  <c r="N158" i="21"/>
  <c r="N159" i="21"/>
  <c r="AY159" i="21"/>
  <c r="N161" i="21"/>
  <c r="AY161" i="21"/>
  <c r="AY164" i="21"/>
  <c r="N164" i="21"/>
  <c r="AY170" i="21"/>
  <c r="N170" i="21"/>
  <c r="N171" i="21"/>
  <c r="AY171" i="21"/>
  <c r="AY176" i="21"/>
  <c r="N176" i="21"/>
  <c r="N179" i="21"/>
  <c r="AY179" i="21"/>
  <c r="AY153" i="21"/>
  <c r="N153" i="21"/>
  <c r="N149" i="21"/>
  <c r="AY172" i="21"/>
  <c r="N172" i="21"/>
  <c r="N156" i="21"/>
  <c r="AY156" i="21"/>
  <c r="AY162" i="21"/>
  <c r="N162" i="21"/>
  <c r="AY149" i="21"/>
  <c r="AY175" i="21"/>
  <c r="N175" i="21"/>
  <c r="AY151" i="21"/>
  <c r="N151" i="21"/>
  <c r="N154" i="21"/>
  <c r="AY154" i="21"/>
  <c r="AY178" i="21"/>
  <c r="N178" i="21"/>
  <c r="AY150" i="21"/>
  <c r="N150" i="21"/>
  <c r="AY152" i="21"/>
  <c r="N152" i="21"/>
  <c r="C271" i="21"/>
  <c r="C270" i="21"/>
  <c r="C269" i="21"/>
  <c r="AY173" i="21"/>
  <c r="N173" i="21"/>
  <c r="AY148" i="21"/>
  <c r="AY177" i="21"/>
  <c r="N177" i="21"/>
  <c r="AY181" i="21"/>
  <c r="N181" i="21"/>
  <c r="N163" i="21"/>
  <c r="AY163" i="21"/>
  <c r="AY182" i="21"/>
  <c r="N182" i="21"/>
  <c r="N147" i="21"/>
  <c r="D146" i="21"/>
  <c r="C313" i="21"/>
  <c r="C274" i="21"/>
  <c r="C293" i="21"/>
  <c r="C297" i="21"/>
  <c r="C291" i="21"/>
  <c r="C302" i="21"/>
  <c r="C301" i="21"/>
  <c r="C286" i="21"/>
  <c r="C290" i="21"/>
  <c r="C283" i="21"/>
  <c r="C279" i="21"/>
  <c r="C272" i="21"/>
  <c r="C303" i="21"/>
  <c r="C292" i="21"/>
  <c r="C288" i="21"/>
  <c r="C295" i="21"/>
  <c r="C296" i="21"/>
  <c r="C299" i="21"/>
  <c r="C278" i="21"/>
  <c r="C284" i="21"/>
  <c r="C287" i="21"/>
  <c r="C275" i="21"/>
  <c r="C281" i="21"/>
  <c r="C276" i="21"/>
  <c r="C273" i="21"/>
  <c r="C277" i="21"/>
  <c r="C298" i="21"/>
  <c r="C285" i="21"/>
  <c r="C289" i="21"/>
  <c r="C294" i="21"/>
  <c r="C280" i="21"/>
  <c r="C300" i="21"/>
  <c r="D262" i="21"/>
  <c r="C282" i="21"/>
  <c r="Q10" i="21"/>
  <c r="F56" i="21"/>
  <c r="AO147" i="21" l="1"/>
  <c r="D340" i="21"/>
  <c r="D347" i="21"/>
  <c r="D342" i="21"/>
  <c r="D349" i="21"/>
  <c r="D336" i="21"/>
  <c r="D343" i="21"/>
  <c r="D338" i="21"/>
  <c r="D345" i="21"/>
  <c r="D335" i="21"/>
  <c r="D339" i="21"/>
  <c r="D350" i="21"/>
  <c r="D341" i="21"/>
  <c r="D344" i="21"/>
  <c r="D351" i="21"/>
  <c r="D346" i="21"/>
  <c r="D348" i="21"/>
  <c r="D337" i="21"/>
  <c r="D327" i="21"/>
  <c r="D321" i="21"/>
  <c r="D320" i="21"/>
  <c r="D334" i="21"/>
  <c r="D322" i="21"/>
  <c r="D328" i="21"/>
  <c r="D325" i="21"/>
  <c r="D315" i="21"/>
  <c r="D331" i="21"/>
  <c r="D333" i="21"/>
  <c r="D314" i="21"/>
  <c r="D324" i="21"/>
  <c r="D332" i="21"/>
  <c r="D317" i="21"/>
  <c r="D326" i="21"/>
  <c r="D319" i="21"/>
  <c r="D329" i="21"/>
  <c r="D330" i="21"/>
  <c r="D323" i="21"/>
  <c r="D318" i="21"/>
  <c r="D316" i="21"/>
  <c r="D305" i="21"/>
  <c r="D306" i="21"/>
  <c r="D307" i="21"/>
  <c r="D304" i="21"/>
  <c r="AZ147" i="21"/>
  <c r="O147" i="21"/>
  <c r="D271" i="21"/>
  <c r="D269" i="21"/>
  <c r="D270" i="21"/>
  <c r="E146" i="21"/>
  <c r="F146" i="21" s="1"/>
  <c r="D313" i="21"/>
  <c r="E262" i="21"/>
  <c r="D281" i="21"/>
  <c r="D272" i="21"/>
  <c r="D300" i="21"/>
  <c r="D285" i="21"/>
  <c r="D289" i="21"/>
  <c r="D294" i="21"/>
  <c r="D278" i="21"/>
  <c r="D273" i="21"/>
  <c r="D280" i="21"/>
  <c r="D277" i="21"/>
  <c r="D298" i="21"/>
  <c r="D283" i="21"/>
  <c r="D299" i="21"/>
  <c r="D303" i="21"/>
  <c r="D297" i="21"/>
  <c r="D290" i="21"/>
  <c r="D295" i="21"/>
  <c r="D275" i="21"/>
  <c r="D301" i="21"/>
  <c r="D302" i="21"/>
  <c r="D274" i="21"/>
  <c r="D293" i="21"/>
  <c r="D292" i="21"/>
  <c r="D296" i="21"/>
  <c r="D284" i="21"/>
  <c r="D288" i="21"/>
  <c r="D276" i="21"/>
  <c r="D286" i="21"/>
  <c r="D291" i="21"/>
  <c r="D279" i="21"/>
  <c r="D287" i="21"/>
  <c r="D282" i="21"/>
  <c r="G56" i="21"/>
  <c r="R10" i="21"/>
  <c r="AP147" i="21" l="1"/>
  <c r="E336" i="21"/>
  <c r="E347" i="21"/>
  <c r="E343" i="21"/>
  <c r="E350" i="21"/>
  <c r="E345" i="21"/>
  <c r="E335" i="21"/>
  <c r="E339" i="21"/>
  <c r="E346" i="21"/>
  <c r="E341" i="21"/>
  <c r="E351" i="21"/>
  <c r="E348" i="21"/>
  <c r="E342" i="21"/>
  <c r="E337" i="21"/>
  <c r="E344" i="21"/>
  <c r="E281" i="21"/>
  <c r="E338" i="21"/>
  <c r="E349" i="21"/>
  <c r="E340" i="21"/>
  <c r="E318" i="21"/>
  <c r="E334" i="21"/>
  <c r="E332" i="21"/>
  <c r="E327" i="21"/>
  <c r="E331" i="21"/>
  <c r="E316" i="21"/>
  <c r="E329" i="21"/>
  <c r="E314" i="21"/>
  <c r="E322" i="21"/>
  <c r="E315" i="21"/>
  <c r="E324" i="21"/>
  <c r="E317" i="21"/>
  <c r="E333" i="21"/>
  <c r="E326" i="21"/>
  <c r="E319" i="21"/>
  <c r="E321" i="21"/>
  <c r="E320" i="21"/>
  <c r="E330" i="21"/>
  <c r="E328" i="21"/>
  <c r="E323" i="21"/>
  <c r="E325" i="21"/>
  <c r="E304" i="21"/>
  <c r="E305" i="21"/>
  <c r="E306" i="21"/>
  <c r="E307" i="21"/>
  <c r="N191" i="21"/>
  <c r="E292" i="21"/>
  <c r="E269" i="21"/>
  <c r="E270" i="21"/>
  <c r="BA147" i="21"/>
  <c r="P147" i="21"/>
  <c r="G146" i="21"/>
  <c r="E277" i="21"/>
  <c r="E272" i="21"/>
  <c r="E300" i="21"/>
  <c r="E295" i="21"/>
  <c r="E271" i="21"/>
  <c r="E282" i="21"/>
  <c r="E283" i="21"/>
  <c r="E291" i="21"/>
  <c r="E288" i="21"/>
  <c r="E313" i="21"/>
  <c r="E276" i="21"/>
  <c r="E284" i="21"/>
  <c r="E296" i="21"/>
  <c r="E273" i="21"/>
  <c r="E287" i="21"/>
  <c r="E297" i="21"/>
  <c r="E302" i="21"/>
  <c r="E285" i="21"/>
  <c r="E286" i="21"/>
  <c r="E298" i="21"/>
  <c r="E303" i="21"/>
  <c r="E279" i="21"/>
  <c r="F262" i="21"/>
  <c r="E274" i="21"/>
  <c r="E299" i="21"/>
  <c r="E293" i="21"/>
  <c r="E278" i="21"/>
  <c r="E275" i="21"/>
  <c r="E294" i="21"/>
  <c r="E280" i="21"/>
  <c r="E301" i="21"/>
  <c r="E289" i="21"/>
  <c r="E290" i="21"/>
  <c r="S10" i="21"/>
  <c r="H56" i="21"/>
  <c r="N196" i="21" l="1"/>
  <c r="N195" i="21"/>
  <c r="AQ147" i="21"/>
  <c r="F346" i="21"/>
  <c r="F337" i="21"/>
  <c r="F348" i="21"/>
  <c r="F335" i="21"/>
  <c r="F339" i="21"/>
  <c r="F342" i="21"/>
  <c r="F349" i="21"/>
  <c r="F344" i="21"/>
  <c r="F351" i="21"/>
  <c r="F350" i="21"/>
  <c r="F338" i="21"/>
  <c r="F345" i="21"/>
  <c r="F340" i="21"/>
  <c r="F347" i="21"/>
  <c r="F341" i="21"/>
  <c r="F336" i="21"/>
  <c r="F343" i="21"/>
  <c r="F263" i="21"/>
  <c r="F325" i="21"/>
  <c r="F318" i="21"/>
  <c r="F323" i="21"/>
  <c r="F324" i="21"/>
  <c r="F319" i="21"/>
  <c r="F328" i="21"/>
  <c r="F329" i="21"/>
  <c r="F322" i="21"/>
  <c r="F327" i="21"/>
  <c r="F317" i="21"/>
  <c r="F333" i="21"/>
  <c r="F326" i="21"/>
  <c r="F316" i="21"/>
  <c r="F334" i="21"/>
  <c r="F332" i="21"/>
  <c r="F321" i="21"/>
  <c r="F315" i="21"/>
  <c r="F320" i="21"/>
  <c r="F314" i="21"/>
  <c r="F331" i="21"/>
  <c r="F330" i="21"/>
  <c r="BB147" i="21"/>
  <c r="Q147" i="21"/>
  <c r="H146" i="21"/>
  <c r="F313" i="21"/>
  <c r="AR147" i="21" s="1"/>
  <c r="G262" i="21"/>
  <c r="G263" i="21" s="1"/>
  <c r="T10" i="21"/>
  <c r="I56" i="21"/>
  <c r="W57" i="21" l="1"/>
  <c r="BC147" i="21"/>
  <c r="R147" i="21"/>
  <c r="I146" i="21"/>
  <c r="H262" i="21"/>
  <c r="H263" i="21" s="1"/>
  <c r="J56" i="21"/>
  <c r="U10" i="21"/>
  <c r="R57" i="21" l="1"/>
  <c r="T57" i="21"/>
  <c r="U57" i="21"/>
  <c r="S57" i="21"/>
  <c r="V57" i="21"/>
  <c r="N57" i="21"/>
  <c r="O57" i="21"/>
  <c r="P57" i="21"/>
  <c r="Q57" i="21"/>
  <c r="S147" i="21"/>
  <c r="BD147" i="21"/>
  <c r="J146" i="21"/>
  <c r="I262" i="21"/>
  <c r="I263" i="21" s="1"/>
  <c r="V10" i="21"/>
  <c r="J262" i="21" l="1"/>
  <c r="J263" i="21" s="1"/>
  <c r="BE147" i="21"/>
  <c r="T147" i="21"/>
  <c r="BF147" i="21" l="1"/>
  <c r="U147" i="21"/>
  <c r="BG147" i="21" l="1"/>
  <c r="V147" i="21"/>
  <c r="W102" i="21"/>
  <c r="V102" i="21" s="1"/>
  <c r="AW147" i="21"/>
  <c r="AH57" i="21" l="1"/>
  <c r="AG11" i="21"/>
  <c r="W147" i="21"/>
  <c r="X147" i="21" s="1"/>
  <c r="BH147" i="21"/>
  <c r="AI102" i="21"/>
  <c r="P102" i="21"/>
  <c r="N102" i="21"/>
  <c r="O102" i="21"/>
  <c r="Q102" i="21"/>
  <c r="R102" i="21"/>
  <c r="S102" i="21"/>
  <c r="T102" i="21"/>
  <c r="U102" i="21"/>
  <c r="BQ147" i="21"/>
  <c r="BJ147" i="21"/>
  <c r="BK147" i="21"/>
  <c r="BL147" i="21"/>
  <c r="BM147" i="21"/>
  <c r="BN147" i="21"/>
  <c r="BO147" i="21"/>
  <c r="BP147" i="21"/>
  <c r="BR147" i="21"/>
  <c r="AF147" i="21" l="1"/>
  <c r="AG147" i="21"/>
  <c r="AH147" i="21" s="1"/>
  <c r="AA147" i="21"/>
  <c r="AF11" i="21"/>
  <c r="AE11" i="21"/>
  <c r="AE57" i="21"/>
  <c r="AD57" i="21"/>
  <c r="AB11" i="21"/>
  <c r="AH11" i="21"/>
  <c r="AA102" i="21"/>
  <c r="AA11" i="21"/>
  <c r="AA57" i="21"/>
  <c r="Z11" i="21"/>
  <c r="AI57" i="21"/>
  <c r="AC57" i="21"/>
  <c r="AB57" i="21"/>
  <c r="AC11" i="21"/>
  <c r="AD11" i="21"/>
  <c r="AG57" i="21"/>
  <c r="X57" i="21"/>
  <c r="E148" i="21" s="1"/>
  <c r="AQ148" i="21" s="1"/>
  <c r="AF57" i="21"/>
  <c r="AD102" i="21"/>
  <c r="AB102" i="21"/>
  <c r="AE102" i="21"/>
  <c r="AC102" i="21"/>
  <c r="AH102" i="21"/>
  <c r="AG102" i="21"/>
  <c r="AF102" i="21"/>
  <c r="C148" i="21" l="1"/>
  <c r="AI11" i="21"/>
  <c r="AU57" i="21" s="1"/>
  <c r="G148" i="21"/>
  <c r="AS148" i="21" s="1"/>
  <c r="H148" i="21"/>
  <c r="AT148" i="21" s="1"/>
  <c r="J148" i="21"/>
  <c r="AV148" i="21" s="1"/>
  <c r="Q148" i="21"/>
  <c r="I148" i="21"/>
  <c r="AU148" i="21" s="1"/>
  <c r="D148" i="21"/>
  <c r="AP148" i="21" s="1"/>
  <c r="F148" i="21"/>
  <c r="AR148" i="21" s="1"/>
  <c r="BB148" i="21"/>
  <c r="AJ57" i="21"/>
  <c r="AJ102" i="21"/>
  <c r="AO148" i="21" l="1"/>
  <c r="W58" i="21"/>
  <c r="V58" i="21" s="1"/>
  <c r="BQ57" i="21"/>
  <c r="AR57" i="21"/>
  <c r="AV57" i="21"/>
  <c r="AT57" i="21"/>
  <c r="AS57" i="21"/>
  <c r="AQ57" i="21"/>
  <c r="AX57" i="21"/>
  <c r="AY57" i="21"/>
  <c r="BJ57" i="21" s="1"/>
  <c r="K148" i="21"/>
  <c r="AW57" i="21"/>
  <c r="BG148" i="21"/>
  <c r="AZ148" i="21"/>
  <c r="S148" i="21"/>
  <c r="V148" i="21"/>
  <c r="T148" i="21"/>
  <c r="BE148" i="21"/>
  <c r="BD148" i="21"/>
  <c r="U148" i="21"/>
  <c r="O148" i="21"/>
  <c r="W103" i="21"/>
  <c r="V103" i="21" s="1"/>
  <c r="R148" i="21"/>
  <c r="BF148" i="21"/>
  <c r="BC148" i="21"/>
  <c r="P148" i="21"/>
  <c r="BA148" i="21"/>
  <c r="BF57" i="21"/>
  <c r="U58" i="21" l="1"/>
  <c r="AH58" i="21" s="1"/>
  <c r="P58" i="21"/>
  <c r="R58" i="21"/>
  <c r="S58" i="21"/>
  <c r="O58" i="21"/>
  <c r="N58" i="21"/>
  <c r="Q58" i="21"/>
  <c r="T58" i="21"/>
  <c r="BP57" i="21"/>
  <c r="BR57" i="21"/>
  <c r="BS57" i="21"/>
  <c r="BN57" i="21"/>
  <c r="AI103" i="21"/>
  <c r="BU57" i="21"/>
  <c r="BT57" i="21"/>
  <c r="BC57" i="21"/>
  <c r="BO57" i="21"/>
  <c r="BG57" i="21"/>
  <c r="BM57" i="21"/>
  <c r="BB57" i="21"/>
  <c r="BD57" i="21"/>
  <c r="BE57" i="21"/>
  <c r="BH57" i="21"/>
  <c r="BI57" i="21"/>
  <c r="P103" i="21"/>
  <c r="R103" i="21"/>
  <c r="Q103" i="21"/>
  <c r="O103" i="21"/>
  <c r="U103" i="21"/>
  <c r="N103" i="21"/>
  <c r="T103" i="21"/>
  <c r="S103" i="21"/>
  <c r="AW148" i="21"/>
  <c r="BO148" i="21" s="1"/>
  <c r="W148" i="21"/>
  <c r="X148" i="21" s="1"/>
  <c r="BH148" i="21"/>
  <c r="AG12" i="21" l="1"/>
  <c r="AF148" i="21"/>
  <c r="AG148" i="21"/>
  <c r="AH148" i="21" s="1"/>
  <c r="BV57" i="21"/>
  <c r="AF12" i="21"/>
  <c r="AF58" i="21"/>
  <c r="AA103" i="21"/>
  <c r="AB103" i="21"/>
  <c r="AC58" i="21"/>
  <c r="AA58" i="21"/>
  <c r="AE103" i="21"/>
  <c r="AI58" i="21"/>
  <c r="AA12" i="21"/>
  <c r="AG103" i="21"/>
  <c r="AD58" i="21"/>
  <c r="AD12" i="21"/>
  <c r="AC103" i="21"/>
  <c r="AE12" i="21"/>
  <c r="AA148" i="21"/>
  <c r="BN148" i="21"/>
  <c r="BK57" i="21"/>
  <c r="AF103" i="21"/>
  <c r="AH12" i="21"/>
  <c r="AG58" i="21"/>
  <c r="AD103" i="21"/>
  <c r="BR148" i="21"/>
  <c r="BJ148" i="21"/>
  <c r="Z12" i="21"/>
  <c r="AE58" i="21"/>
  <c r="AH103" i="21"/>
  <c r="AB12" i="21"/>
  <c r="AB58" i="21"/>
  <c r="AC12" i="21"/>
  <c r="X58" i="21"/>
  <c r="G149" i="21" s="1"/>
  <c r="AS149" i="21" s="1"/>
  <c r="BL148" i="21"/>
  <c r="BK148" i="21"/>
  <c r="BM148" i="21"/>
  <c r="BQ148" i="21"/>
  <c r="BP148" i="21"/>
  <c r="F149" i="21" l="1"/>
  <c r="AR149" i="21" s="1"/>
  <c r="S149" i="21"/>
  <c r="E149" i="21"/>
  <c r="AQ149" i="21" s="1"/>
  <c r="BD149" i="21"/>
  <c r="D149" i="21"/>
  <c r="AP149" i="21" s="1"/>
  <c r="AJ103" i="21"/>
  <c r="I149" i="21"/>
  <c r="AU149" i="21" s="1"/>
  <c r="J149" i="21"/>
  <c r="AV149" i="21" s="1"/>
  <c r="AJ58" i="21"/>
  <c r="H149" i="21"/>
  <c r="AT149" i="21" s="1"/>
  <c r="C149" i="21"/>
  <c r="AO149" i="21" s="1"/>
  <c r="AI12" i="21"/>
  <c r="AY58" i="21" s="1"/>
  <c r="R149" i="21"/>
  <c r="W59" i="21" l="1"/>
  <c r="BE149" i="21"/>
  <c r="BU58" i="21"/>
  <c r="BA149" i="21"/>
  <c r="V149" i="21"/>
  <c r="BB149" i="21"/>
  <c r="BF149" i="21"/>
  <c r="BJ58" i="21"/>
  <c r="AV58" i="21"/>
  <c r="AW58" i="21"/>
  <c r="BH58" i="21" s="1"/>
  <c r="AS58" i="21"/>
  <c r="AU58" i="21"/>
  <c r="BC149" i="21"/>
  <c r="AX58" i="21"/>
  <c r="AQ58" i="21"/>
  <c r="AT58" i="21"/>
  <c r="AR58" i="21"/>
  <c r="K149" i="21"/>
  <c r="Q149" i="21"/>
  <c r="T149" i="21"/>
  <c r="U149" i="21"/>
  <c r="BG149" i="21"/>
  <c r="P149" i="21"/>
  <c r="O59" i="21"/>
  <c r="W104" i="21"/>
  <c r="S104" i="21" s="1"/>
  <c r="AZ149" i="21"/>
  <c r="O149" i="21"/>
  <c r="T59" i="21" l="1"/>
  <c r="R59" i="21"/>
  <c r="U59" i="21"/>
  <c r="P59" i="21"/>
  <c r="N59" i="21"/>
  <c r="S59" i="21"/>
  <c r="Q59" i="21"/>
  <c r="V59" i="21"/>
  <c r="BO58" i="21"/>
  <c r="AB59" i="21"/>
  <c r="BS58" i="21"/>
  <c r="BM58" i="21"/>
  <c r="BT58" i="21"/>
  <c r="BR58" i="21"/>
  <c r="BP58" i="21"/>
  <c r="BN58" i="21"/>
  <c r="BG58" i="21"/>
  <c r="BQ58" i="21"/>
  <c r="BD58" i="21"/>
  <c r="BF58" i="21"/>
  <c r="V104" i="21"/>
  <c r="BB58" i="21"/>
  <c r="R104" i="21"/>
  <c r="BE58" i="21"/>
  <c r="BI58" i="21"/>
  <c r="BC58" i="21"/>
  <c r="P104" i="21"/>
  <c r="U104" i="21"/>
  <c r="O104" i="21"/>
  <c r="T104" i="21"/>
  <c r="Q104" i="21"/>
  <c r="N104" i="21"/>
  <c r="AA13" i="21"/>
  <c r="AD13" i="21" l="1"/>
  <c r="AE59" i="21"/>
  <c r="BV58" i="21"/>
  <c r="AG13" i="21"/>
  <c r="AI59" i="21"/>
  <c r="AF59" i="21"/>
  <c r="AG59" i="21"/>
  <c r="AC13" i="21"/>
  <c r="Z13" i="21"/>
  <c r="AB13" i="21"/>
  <c r="AF13" i="21"/>
  <c r="BK58" i="21"/>
  <c r="AC59" i="21"/>
  <c r="AH13" i="21"/>
  <c r="AA59" i="21"/>
  <c r="X59" i="21"/>
  <c r="D150" i="21" s="1"/>
  <c r="AP150" i="21" s="1"/>
  <c r="AD59" i="21"/>
  <c r="AE13" i="21"/>
  <c r="AH59" i="21"/>
  <c r="P150" i="21" l="1"/>
  <c r="H150" i="21"/>
  <c r="AT150" i="21" s="1"/>
  <c r="AJ59" i="21"/>
  <c r="BA150" i="21"/>
  <c r="E150" i="21"/>
  <c r="AQ150" i="21" s="1"/>
  <c r="I150" i="21"/>
  <c r="AU150" i="21" s="1"/>
  <c r="C150" i="21"/>
  <c r="AO150" i="21" s="1"/>
  <c r="G150" i="21"/>
  <c r="AS150" i="21" s="1"/>
  <c r="F150" i="21"/>
  <c r="AR150" i="21" s="1"/>
  <c r="AZ150" i="21" l="1"/>
  <c r="O150" i="21"/>
  <c r="T150" i="21"/>
  <c r="BD150" i="21"/>
  <c r="BF150" i="21"/>
  <c r="S150" i="21"/>
  <c r="Q150" i="21"/>
  <c r="BE150" i="21"/>
  <c r="U150" i="21"/>
  <c r="BB150" i="21"/>
  <c r="BC150" i="21"/>
  <c r="R150" i="21"/>
  <c r="W149" i="21" l="1"/>
  <c r="X149" i="21" s="1"/>
  <c r="BH149" i="21"/>
  <c r="AW149" i="21"/>
  <c r="AG149" i="21" l="1"/>
  <c r="AH149" i="21" s="1"/>
  <c r="AF149" i="21"/>
  <c r="AA149" i="21"/>
  <c r="AE104" i="21"/>
  <c r="AI104" i="21"/>
  <c r="AA104" i="21"/>
  <c r="AD104" i="21"/>
  <c r="AC104" i="21"/>
  <c r="AF104" i="21"/>
  <c r="AG104" i="21"/>
  <c r="AB104" i="21"/>
  <c r="AH104" i="21"/>
  <c r="BR149" i="21"/>
  <c r="BK149" i="21"/>
  <c r="BP149" i="21"/>
  <c r="BO149" i="21"/>
  <c r="BJ149" i="21"/>
  <c r="BL149" i="21"/>
  <c r="BM149" i="21"/>
  <c r="BN149" i="21"/>
  <c r="BQ149" i="21"/>
  <c r="AJ104" i="21" l="1"/>
  <c r="AI13" i="21"/>
  <c r="J150" i="21"/>
  <c r="W60" i="21" l="1"/>
  <c r="AV150" i="21"/>
  <c r="K150" i="21"/>
  <c r="V150" i="21"/>
  <c r="BG150" i="21"/>
  <c r="W105" i="21"/>
  <c r="S105" i="21" s="1"/>
  <c r="AT59" i="21"/>
  <c r="AR59" i="21"/>
  <c r="AS59" i="21"/>
  <c r="AW59" i="21"/>
  <c r="AX59" i="21"/>
  <c r="AQ59" i="21"/>
  <c r="AU59" i="21"/>
  <c r="AV59" i="21"/>
  <c r="AY59" i="21"/>
  <c r="N60" i="21" l="1"/>
  <c r="P60" i="21"/>
  <c r="U60" i="21"/>
  <c r="S60" i="21"/>
  <c r="T60" i="21"/>
  <c r="Q60" i="21"/>
  <c r="O60" i="21"/>
  <c r="R60" i="21"/>
  <c r="V60" i="21"/>
  <c r="BN59" i="21"/>
  <c r="BP59" i="21"/>
  <c r="BU59" i="21"/>
  <c r="BR59" i="21"/>
  <c r="BQ59" i="21"/>
  <c r="BM59" i="21"/>
  <c r="BO59" i="21"/>
  <c r="BT59" i="21"/>
  <c r="BS59" i="21"/>
  <c r="BF59" i="21"/>
  <c r="BB59" i="21"/>
  <c r="BI59" i="21"/>
  <c r="BH59" i="21"/>
  <c r="BE59" i="21"/>
  <c r="BG59" i="21"/>
  <c r="BD59" i="21"/>
  <c r="BJ59" i="21"/>
  <c r="BC59" i="21"/>
  <c r="R105" i="21"/>
  <c r="U105" i="21"/>
  <c r="P105" i="21"/>
  <c r="Q105" i="21"/>
  <c r="N105" i="21"/>
  <c r="O105" i="21"/>
  <c r="T105" i="21"/>
  <c r="V105" i="21"/>
  <c r="W150" i="21"/>
  <c r="X150" i="21" s="1"/>
  <c r="BH150" i="21"/>
  <c r="AW150" i="21"/>
  <c r="AF60" i="21" l="1"/>
  <c r="AG150" i="21"/>
  <c r="AH150" i="21" s="1"/>
  <c r="AF150" i="21"/>
  <c r="BV59" i="21"/>
  <c r="AH60" i="21"/>
  <c r="BK59" i="21"/>
  <c r="AD60" i="21"/>
  <c r="AC60" i="21"/>
  <c r="AA60" i="21"/>
  <c r="AD14" i="21"/>
  <c r="AE60" i="21"/>
  <c r="AF14" i="21"/>
  <c r="AG60" i="21"/>
  <c r="AH14" i="21"/>
  <c r="AI60" i="21"/>
  <c r="AA14" i="21"/>
  <c r="AB60" i="21"/>
  <c r="Z14" i="21"/>
  <c r="X60" i="21"/>
  <c r="H151" i="21" s="1"/>
  <c r="AT151" i="21" s="1"/>
  <c r="AC14" i="21"/>
  <c r="AE14" i="21"/>
  <c r="AB14" i="21"/>
  <c r="AG14" i="21"/>
  <c r="AA150" i="21"/>
  <c r="AI105" i="21"/>
  <c r="AA105" i="21"/>
  <c r="BM150" i="21"/>
  <c r="AH105" i="21"/>
  <c r="AD105" i="21"/>
  <c r="AE105" i="21"/>
  <c r="AC105" i="21"/>
  <c r="AB105" i="21"/>
  <c r="AG105" i="21"/>
  <c r="AF105" i="21"/>
  <c r="BL150" i="21"/>
  <c r="BN150" i="21"/>
  <c r="BP150" i="21"/>
  <c r="BQ150" i="21"/>
  <c r="BK150" i="21"/>
  <c r="BJ150" i="21"/>
  <c r="BR150" i="21"/>
  <c r="BO150" i="21"/>
  <c r="BE151" i="21" l="1"/>
  <c r="T151" i="21"/>
  <c r="D151" i="21"/>
  <c r="AP151" i="21" s="1"/>
  <c r="E151" i="21"/>
  <c r="AQ151" i="21" s="1"/>
  <c r="I151" i="21"/>
  <c r="AU151" i="21" s="1"/>
  <c r="G151" i="21"/>
  <c r="AS151" i="21" s="1"/>
  <c r="F151" i="21"/>
  <c r="AR151" i="21" s="1"/>
  <c r="C151" i="21"/>
  <c r="J151" i="21"/>
  <c r="AV151" i="21" s="1"/>
  <c r="AJ105" i="21"/>
  <c r="AI14" i="21"/>
  <c r="AJ60" i="21"/>
  <c r="W61" i="21" l="1"/>
  <c r="R61" i="21" s="1"/>
  <c r="AO151" i="21"/>
  <c r="K151" i="21"/>
  <c r="S151" i="21"/>
  <c r="BD151" i="21"/>
  <c r="BB151" i="21"/>
  <c r="Q151" i="21"/>
  <c r="BG151" i="21"/>
  <c r="V151" i="21"/>
  <c r="AZ151" i="21"/>
  <c r="O151" i="21"/>
  <c r="U151" i="21"/>
  <c r="BF151" i="21"/>
  <c r="P151" i="21"/>
  <c r="BA151" i="21"/>
  <c r="R151" i="21"/>
  <c r="BC151" i="21"/>
  <c r="W106" i="21"/>
  <c r="T106" i="21" s="1"/>
  <c r="AS60" i="21"/>
  <c r="AR60" i="21"/>
  <c r="AT60" i="21"/>
  <c r="AW60" i="21"/>
  <c r="AX60" i="21"/>
  <c r="AU60" i="21"/>
  <c r="AV60" i="21"/>
  <c r="AY60" i="21"/>
  <c r="AQ60" i="21"/>
  <c r="S61" i="21" l="1"/>
  <c r="V61" i="21"/>
  <c r="O61" i="21"/>
  <c r="AB61" i="21" s="1"/>
  <c r="N61" i="21"/>
  <c r="T61" i="21"/>
  <c r="Q61" i="21"/>
  <c r="P61" i="21"/>
  <c r="U61" i="21"/>
  <c r="BN60" i="21"/>
  <c r="BM60" i="21"/>
  <c r="BO60" i="21"/>
  <c r="BU60" i="21"/>
  <c r="BR60" i="21"/>
  <c r="BQ60" i="21"/>
  <c r="BT60" i="21"/>
  <c r="BP60" i="21"/>
  <c r="BS60" i="21"/>
  <c r="BI60" i="21"/>
  <c r="BH60" i="21"/>
  <c r="BC60" i="21"/>
  <c r="BB60" i="21"/>
  <c r="BD60" i="21"/>
  <c r="BF60" i="21"/>
  <c r="BE60" i="21"/>
  <c r="BJ60" i="21"/>
  <c r="BG60" i="21"/>
  <c r="R106" i="21"/>
  <c r="O106" i="21"/>
  <c r="N106" i="21"/>
  <c r="S106" i="21"/>
  <c r="P106" i="21"/>
  <c r="U106" i="21"/>
  <c r="V106" i="21"/>
  <c r="Q106" i="21"/>
  <c r="AA15" i="21"/>
  <c r="W151" i="21"/>
  <c r="X151" i="21" s="1"/>
  <c r="BH151" i="21"/>
  <c r="AW151" i="21"/>
  <c r="AF151" i="21" l="1"/>
  <c r="AG151" i="21"/>
  <c r="AH151" i="21" s="1"/>
  <c r="AA151" i="21"/>
  <c r="BV60" i="21"/>
  <c r="AI61" i="21"/>
  <c r="AH61" i="21"/>
  <c r="AD15" i="21"/>
  <c r="BK60" i="21"/>
  <c r="AE61" i="21"/>
  <c r="AD61" i="21"/>
  <c r="AF61" i="21"/>
  <c r="AA61" i="21"/>
  <c r="AB15" i="21"/>
  <c r="AC61" i="21"/>
  <c r="AF15" i="21"/>
  <c r="AG61" i="21"/>
  <c r="Z15" i="21"/>
  <c r="X61" i="21"/>
  <c r="D152" i="21" s="1"/>
  <c r="AP152" i="21" s="1"/>
  <c r="AG15" i="21"/>
  <c r="AH15" i="21"/>
  <c r="AC15" i="21"/>
  <c r="AE15" i="21"/>
  <c r="AI106" i="21"/>
  <c r="AC106" i="21"/>
  <c r="AD106" i="21"/>
  <c r="AE106" i="21"/>
  <c r="AA106" i="21"/>
  <c r="AB106" i="21"/>
  <c r="AH106" i="21"/>
  <c r="AG106" i="21"/>
  <c r="AF106" i="21"/>
  <c r="BO151" i="21"/>
  <c r="BM151" i="21"/>
  <c r="BR151" i="21"/>
  <c r="BP151" i="21"/>
  <c r="BJ151" i="21"/>
  <c r="BK151" i="21"/>
  <c r="BL151" i="21"/>
  <c r="BQ151" i="21"/>
  <c r="BN151" i="21"/>
  <c r="BA152" i="21" l="1"/>
  <c r="P152" i="21"/>
  <c r="E152" i="21"/>
  <c r="AQ152" i="21" s="1"/>
  <c r="F152" i="21"/>
  <c r="AR152" i="21" s="1"/>
  <c r="H152" i="21"/>
  <c r="AT152" i="21" s="1"/>
  <c r="I152" i="21"/>
  <c r="AU152" i="21" s="1"/>
  <c r="G152" i="21"/>
  <c r="AS152" i="21" s="1"/>
  <c r="C152" i="21"/>
  <c r="J152" i="21"/>
  <c r="AV152" i="21" s="1"/>
  <c r="AJ106" i="21"/>
  <c r="AI15" i="21"/>
  <c r="AJ61" i="21"/>
  <c r="W62" i="21" l="1"/>
  <c r="O62" i="21" s="1"/>
  <c r="AO152" i="21"/>
  <c r="K152" i="21"/>
  <c r="V152" i="21"/>
  <c r="BG152" i="21"/>
  <c r="BB152" i="21"/>
  <c r="Q152" i="21"/>
  <c r="O152" i="21"/>
  <c r="AZ152" i="21"/>
  <c r="BD152" i="21"/>
  <c r="S152" i="21"/>
  <c r="T152" i="21"/>
  <c r="BE152" i="21"/>
  <c r="U152" i="21"/>
  <c r="BF152" i="21"/>
  <c r="BC152" i="21"/>
  <c r="R152" i="21"/>
  <c r="AR61" i="21"/>
  <c r="AS61" i="21"/>
  <c r="AT61" i="21"/>
  <c r="AW61" i="21"/>
  <c r="AX61" i="21"/>
  <c r="AQ61" i="21"/>
  <c r="AU61" i="21"/>
  <c r="AV61" i="21"/>
  <c r="AY61" i="21"/>
  <c r="W107" i="21"/>
  <c r="T107" i="21" s="1"/>
  <c r="S62" i="21" l="1"/>
  <c r="V62" i="21"/>
  <c r="U62" i="21"/>
  <c r="N62" i="21"/>
  <c r="P62" i="21"/>
  <c r="Q62" i="21"/>
  <c r="R62" i="21"/>
  <c r="T62" i="21"/>
  <c r="BM61" i="21"/>
  <c r="BQ61" i="21"/>
  <c r="BO61" i="21"/>
  <c r="BU61" i="21"/>
  <c r="BN61" i="21"/>
  <c r="BT61" i="21"/>
  <c r="BS61" i="21"/>
  <c r="BP61" i="21"/>
  <c r="BR61" i="21"/>
  <c r="BI61" i="21"/>
  <c r="BH61" i="21"/>
  <c r="BB61" i="21"/>
  <c r="BE61" i="21"/>
  <c r="BD61" i="21"/>
  <c r="BJ61" i="21"/>
  <c r="BC61" i="21"/>
  <c r="BG61" i="21"/>
  <c r="BF61" i="21"/>
  <c r="S107" i="21"/>
  <c r="N107" i="21"/>
  <c r="O107" i="21"/>
  <c r="V107" i="21"/>
  <c r="R107" i="21"/>
  <c r="Q107" i="21"/>
  <c r="U107" i="21"/>
  <c r="P107" i="21"/>
  <c r="W152" i="21"/>
  <c r="X152" i="21" s="1"/>
  <c r="BH152" i="21"/>
  <c r="AW152" i="21"/>
  <c r="AF152" i="21" l="1"/>
  <c r="AG152" i="21"/>
  <c r="AH152" i="21" s="1"/>
  <c r="AA152" i="21"/>
  <c r="BV61" i="21"/>
  <c r="Z16" i="21"/>
  <c r="AH62" i="21"/>
  <c r="BK61" i="21"/>
  <c r="AB62" i="21"/>
  <c r="AE62" i="21"/>
  <c r="AA62" i="21"/>
  <c r="AC62" i="21"/>
  <c r="AC16" i="21"/>
  <c r="AD62" i="21"/>
  <c r="AI62" i="21"/>
  <c r="AF16" i="21"/>
  <c r="AG62" i="21"/>
  <c r="AE16" i="21"/>
  <c r="AF62" i="21"/>
  <c r="X62" i="21"/>
  <c r="E153" i="21" s="1"/>
  <c r="AQ153" i="21" s="1"/>
  <c r="AH16" i="21"/>
  <c r="AG16" i="21"/>
  <c r="AD16" i="21"/>
  <c r="AA16" i="21"/>
  <c r="AB16" i="21"/>
  <c r="AG107" i="21"/>
  <c r="AH107" i="21"/>
  <c r="AB107" i="21"/>
  <c r="BJ152" i="21"/>
  <c r="AI107" i="21"/>
  <c r="AF107" i="21"/>
  <c r="AC107" i="21"/>
  <c r="AE107" i="21"/>
  <c r="AD107" i="21"/>
  <c r="AA107" i="21"/>
  <c r="BN152" i="21"/>
  <c r="BR152" i="21"/>
  <c r="BK152" i="21"/>
  <c r="BM152" i="21"/>
  <c r="BQ152" i="21"/>
  <c r="BO152" i="21"/>
  <c r="BP152" i="21"/>
  <c r="BL152" i="21"/>
  <c r="BB153" i="21" l="1"/>
  <c r="Q153" i="21"/>
  <c r="F153" i="21"/>
  <c r="AR153" i="21" s="1"/>
  <c r="C153" i="21"/>
  <c r="AO153" i="21" s="1"/>
  <c r="G153" i="21"/>
  <c r="AS153" i="21" s="1"/>
  <c r="I153" i="21"/>
  <c r="AU153" i="21" s="1"/>
  <c r="D153" i="21"/>
  <c r="AP153" i="21" s="1"/>
  <c r="H153" i="21"/>
  <c r="AT153" i="21" s="1"/>
  <c r="J153" i="21"/>
  <c r="AV153" i="21" s="1"/>
  <c r="AJ107" i="21"/>
  <c r="AI16" i="21"/>
  <c r="AJ62" i="21"/>
  <c r="W63" i="21" l="1"/>
  <c r="V63" i="21" s="1"/>
  <c r="K153" i="21"/>
  <c r="T153" i="21"/>
  <c r="BE153" i="21"/>
  <c r="U153" i="21"/>
  <c r="BF153" i="21"/>
  <c r="BC153" i="21"/>
  <c r="R153" i="21"/>
  <c r="BA153" i="21"/>
  <c r="P153" i="21"/>
  <c r="AZ153" i="21"/>
  <c r="O153" i="21"/>
  <c r="V153" i="21"/>
  <c r="BG153" i="21"/>
  <c r="S153" i="21"/>
  <c r="BD153" i="21"/>
  <c r="W108" i="21"/>
  <c r="O108" i="21" s="1"/>
  <c r="AQ62" i="21"/>
  <c r="AY62" i="21"/>
  <c r="AS62" i="21"/>
  <c r="AT62" i="21"/>
  <c r="AW62" i="21"/>
  <c r="AX62" i="21"/>
  <c r="AV62" i="21"/>
  <c r="AR62" i="21"/>
  <c r="AU62" i="21"/>
  <c r="T63" i="21" l="1"/>
  <c r="P63" i="21"/>
  <c r="U63" i="21"/>
  <c r="N63" i="21"/>
  <c r="Q63" i="21"/>
  <c r="R63" i="21"/>
  <c r="O63" i="21"/>
  <c r="S63" i="21"/>
  <c r="BP62" i="21"/>
  <c r="BO62" i="21"/>
  <c r="BN62" i="21"/>
  <c r="BT62" i="21"/>
  <c r="AB63" i="21"/>
  <c r="BU62" i="21"/>
  <c r="BR62" i="21"/>
  <c r="BS62" i="21"/>
  <c r="BQ62" i="21"/>
  <c r="BM62" i="21"/>
  <c r="BI62" i="21"/>
  <c r="BH62" i="21"/>
  <c r="BE62" i="21"/>
  <c r="BF62" i="21"/>
  <c r="BB62" i="21"/>
  <c r="BD62" i="21"/>
  <c r="BJ62" i="21"/>
  <c r="BC62" i="21"/>
  <c r="BG62" i="21"/>
  <c r="V108" i="21"/>
  <c r="T108" i="21"/>
  <c r="P108" i="21"/>
  <c r="S108" i="21"/>
  <c r="U108" i="21"/>
  <c r="Q108" i="21"/>
  <c r="N108" i="21"/>
  <c r="R108" i="21"/>
  <c r="W153" i="21"/>
  <c r="X153" i="21" s="1"/>
  <c r="BH153" i="21"/>
  <c r="AW153" i="21"/>
  <c r="AF153" i="21" l="1"/>
  <c r="AG153" i="21"/>
  <c r="AH153" i="21" s="1"/>
  <c r="AA153" i="21"/>
  <c r="BV62" i="21"/>
  <c r="AH63" i="21"/>
  <c r="AI63" i="21"/>
  <c r="BK62" i="21"/>
  <c r="AE17" i="21"/>
  <c r="AE63" i="21"/>
  <c r="AA63" i="21"/>
  <c r="AF63" i="21"/>
  <c r="AD63" i="21"/>
  <c r="AC17" i="21"/>
  <c r="AB17" i="21"/>
  <c r="AC63" i="21"/>
  <c r="AF17" i="21"/>
  <c r="AG63" i="21"/>
  <c r="AH17" i="21"/>
  <c r="Z17" i="21"/>
  <c r="X63" i="21"/>
  <c r="D154" i="21" s="1"/>
  <c r="AP154" i="21" s="1"/>
  <c r="AA17" i="21"/>
  <c r="AG17" i="21"/>
  <c r="AD17" i="21"/>
  <c r="AI108" i="21"/>
  <c r="AG108" i="21"/>
  <c r="AH108" i="21"/>
  <c r="AD108" i="21"/>
  <c r="AB108" i="21"/>
  <c r="AC108" i="21"/>
  <c r="AA108" i="21"/>
  <c r="AF108" i="21"/>
  <c r="AE108" i="21"/>
  <c r="BR153" i="21"/>
  <c r="BN153" i="21"/>
  <c r="BK153" i="21"/>
  <c r="BO153" i="21"/>
  <c r="BQ153" i="21"/>
  <c r="BP153" i="21"/>
  <c r="BJ153" i="21"/>
  <c r="BM153" i="21"/>
  <c r="BL153" i="21"/>
  <c r="P154" i="21" l="1"/>
  <c r="BA154" i="21"/>
  <c r="E154" i="21"/>
  <c r="AQ154" i="21" s="1"/>
  <c r="H154" i="21"/>
  <c r="AT154" i="21" s="1"/>
  <c r="I154" i="21"/>
  <c r="AU154" i="21" s="1"/>
  <c r="F154" i="21"/>
  <c r="AR154" i="21" s="1"/>
  <c r="G154" i="21"/>
  <c r="AS154" i="21" s="1"/>
  <c r="C154" i="21"/>
  <c r="J154" i="21"/>
  <c r="AV154" i="21" s="1"/>
  <c r="AJ108" i="21"/>
  <c r="AI17" i="21"/>
  <c r="AJ63" i="21"/>
  <c r="W64" i="21" l="1"/>
  <c r="U64" i="21" s="1"/>
  <c r="AO154" i="21"/>
  <c r="K154" i="21"/>
  <c r="BD154" i="21"/>
  <c r="S154" i="21"/>
  <c r="U154" i="21"/>
  <c r="BF154" i="21"/>
  <c r="BB154" i="21"/>
  <c r="Q154" i="21"/>
  <c r="BG154" i="21"/>
  <c r="V154" i="21"/>
  <c r="AZ154" i="21"/>
  <c r="O154" i="21"/>
  <c r="R154" i="21"/>
  <c r="BC154" i="21"/>
  <c r="BE154" i="21"/>
  <c r="T154" i="21"/>
  <c r="W109" i="21"/>
  <c r="R109" i="21" s="1"/>
  <c r="AX63" i="21"/>
  <c r="AS63" i="21"/>
  <c r="AW63" i="21"/>
  <c r="AY63" i="21"/>
  <c r="AR63" i="21"/>
  <c r="AQ63" i="21"/>
  <c r="AT63" i="21"/>
  <c r="AU63" i="21"/>
  <c r="AV63" i="21"/>
  <c r="T64" i="21"/>
  <c r="Q64" i="21" l="1"/>
  <c r="AD64" i="21" s="1"/>
  <c r="V64" i="21"/>
  <c r="N64" i="21"/>
  <c r="P64" i="21"/>
  <c r="R64" i="21"/>
  <c r="S64" i="21"/>
  <c r="O64" i="21"/>
  <c r="BS63" i="21"/>
  <c r="BQ63" i="21"/>
  <c r="BP63" i="21"/>
  <c r="BO63" i="21"/>
  <c r="BT63" i="21"/>
  <c r="BM63" i="21"/>
  <c r="BR63" i="21"/>
  <c r="BN63" i="21"/>
  <c r="BU63" i="21"/>
  <c r="BB63" i="21"/>
  <c r="BC63" i="21"/>
  <c r="BJ63" i="21"/>
  <c r="BG63" i="21"/>
  <c r="BI63" i="21"/>
  <c r="BD63" i="21"/>
  <c r="BH63" i="21"/>
  <c r="BF63" i="21"/>
  <c r="BE63" i="21"/>
  <c r="N109" i="21"/>
  <c r="U109" i="21"/>
  <c r="O109" i="21"/>
  <c r="T109" i="21"/>
  <c r="S109" i="21"/>
  <c r="Q109" i="21"/>
  <c r="P109" i="21"/>
  <c r="V109" i="21"/>
  <c r="W154" i="21"/>
  <c r="X154" i="21" s="1"/>
  <c r="BH154" i="21"/>
  <c r="AW154" i="21"/>
  <c r="AG154" i="21" l="1"/>
  <c r="AH154" i="21" s="1"/>
  <c r="AF154" i="21"/>
  <c r="AA154" i="21"/>
  <c r="BV63" i="21"/>
  <c r="BK63" i="21"/>
  <c r="AA64" i="21"/>
  <c r="AE64" i="21"/>
  <c r="AF64" i="21"/>
  <c r="AE18" i="21"/>
  <c r="AB64" i="21"/>
  <c r="AC64" i="21"/>
  <c r="AD18" i="21"/>
  <c r="AG18" i="21"/>
  <c r="AH64" i="21"/>
  <c r="AI64" i="21"/>
  <c r="AF18" i="21"/>
  <c r="AG64" i="21"/>
  <c r="Z18" i="21"/>
  <c r="X64" i="21"/>
  <c r="F155" i="21" s="1"/>
  <c r="AR155" i="21" s="1"/>
  <c r="AC18" i="21"/>
  <c r="AH18" i="21"/>
  <c r="AA18" i="21"/>
  <c r="AB18" i="21"/>
  <c r="AI109" i="21"/>
  <c r="AG109" i="21"/>
  <c r="AC109" i="21"/>
  <c r="AF109" i="21"/>
  <c r="AA109" i="21"/>
  <c r="AD109" i="21"/>
  <c r="AB109" i="21"/>
  <c r="AH109" i="21"/>
  <c r="AE109" i="21"/>
  <c r="BN154" i="21"/>
  <c r="BK154" i="21"/>
  <c r="BJ154" i="21"/>
  <c r="BO154" i="21"/>
  <c r="BL154" i="21"/>
  <c r="BM154" i="21"/>
  <c r="BP154" i="21"/>
  <c r="BR154" i="21"/>
  <c r="BQ154" i="21"/>
  <c r="R155" i="21" l="1"/>
  <c r="BC155" i="21"/>
  <c r="H155" i="21"/>
  <c r="AT155" i="21" s="1"/>
  <c r="E155" i="21"/>
  <c r="AQ155" i="21" s="1"/>
  <c r="I155" i="21"/>
  <c r="AU155" i="21" s="1"/>
  <c r="G155" i="21"/>
  <c r="AS155" i="21" s="1"/>
  <c r="C155" i="21"/>
  <c r="D155" i="21"/>
  <c r="AP155" i="21" s="1"/>
  <c r="J155" i="21"/>
  <c r="AV155" i="21" s="1"/>
  <c r="AJ109" i="21"/>
  <c r="AI18" i="21"/>
  <c r="AJ64" i="21"/>
  <c r="W65" i="21" l="1"/>
  <c r="U65" i="21" s="1"/>
  <c r="AO155" i="21"/>
  <c r="K155" i="21"/>
  <c r="BA155" i="21"/>
  <c r="P155" i="21"/>
  <c r="BG155" i="21"/>
  <c r="V155" i="21"/>
  <c r="T155" i="21"/>
  <c r="BE155" i="21"/>
  <c r="O155" i="21"/>
  <c r="AZ155" i="21"/>
  <c r="BF155" i="21"/>
  <c r="U155" i="21"/>
  <c r="Q155" i="21"/>
  <c r="BB155" i="21"/>
  <c r="BD155" i="21"/>
  <c r="S155" i="21"/>
  <c r="AW64" i="21"/>
  <c r="AS64" i="21"/>
  <c r="AX64" i="21"/>
  <c r="AY64" i="21"/>
  <c r="AV64" i="21"/>
  <c r="AU64" i="21"/>
  <c r="AQ64" i="21"/>
  <c r="AR64" i="21"/>
  <c r="AT64" i="21"/>
  <c r="W110" i="21"/>
  <c r="R110" i="21" s="1"/>
  <c r="P65" i="21" l="1"/>
  <c r="S65" i="21"/>
  <c r="O65" i="21"/>
  <c r="AB65" i="21" s="1"/>
  <c r="N65" i="21"/>
  <c r="R65" i="21"/>
  <c r="T65" i="21"/>
  <c r="Q65" i="21"/>
  <c r="V65" i="21"/>
  <c r="BR64" i="21"/>
  <c r="BS64" i="21"/>
  <c r="BN64" i="21"/>
  <c r="BM64" i="21"/>
  <c r="BU64" i="21"/>
  <c r="BP64" i="21"/>
  <c r="BQ64" i="21"/>
  <c r="BT64" i="21"/>
  <c r="BO64" i="21"/>
  <c r="BB64" i="21"/>
  <c r="BF64" i="21"/>
  <c r="BG64" i="21"/>
  <c r="BJ64" i="21"/>
  <c r="BD64" i="21"/>
  <c r="BI64" i="21"/>
  <c r="BE64" i="21"/>
  <c r="BH64" i="21"/>
  <c r="BC64" i="21"/>
  <c r="U110" i="21"/>
  <c r="O110" i="21"/>
  <c r="Q110" i="21"/>
  <c r="S110" i="21"/>
  <c r="N110" i="21"/>
  <c r="P110" i="21"/>
  <c r="V110" i="21"/>
  <c r="T110" i="21"/>
  <c r="W155" i="21"/>
  <c r="X155" i="21" s="1"/>
  <c r="BH155" i="21"/>
  <c r="AW155" i="21"/>
  <c r="AF155" i="21" l="1"/>
  <c r="AG155" i="21"/>
  <c r="AH155" i="21" s="1"/>
  <c r="AA155" i="21"/>
  <c r="BV64" i="21"/>
  <c r="AI65" i="21"/>
  <c r="AF19" i="21"/>
  <c r="BK64" i="21"/>
  <c r="AD65" i="21"/>
  <c r="AG65" i="21"/>
  <c r="AF65" i="21"/>
  <c r="AH19" i="21"/>
  <c r="AB19" i="21"/>
  <c r="AC65" i="21"/>
  <c r="X65" i="21"/>
  <c r="D156" i="21" s="1"/>
  <c r="AP156" i="21" s="1"/>
  <c r="AA65" i="21"/>
  <c r="AG19" i="21"/>
  <c r="AH65" i="21"/>
  <c r="AE19" i="21"/>
  <c r="AD19" i="21"/>
  <c r="AE65" i="21"/>
  <c r="AC19" i="21"/>
  <c r="AA19" i="21"/>
  <c r="Z19" i="21"/>
  <c r="AF110" i="21"/>
  <c r="AE110" i="21"/>
  <c r="AC110" i="21"/>
  <c r="AH110" i="21"/>
  <c r="AB110" i="21"/>
  <c r="AA110" i="21"/>
  <c r="AI110" i="21"/>
  <c r="AD110" i="21"/>
  <c r="AG110" i="21"/>
  <c r="BL155" i="21"/>
  <c r="BM155" i="21"/>
  <c r="BP155" i="21"/>
  <c r="BJ155" i="21"/>
  <c r="BR155" i="21"/>
  <c r="BQ155" i="21"/>
  <c r="BN155" i="21"/>
  <c r="BO155" i="21"/>
  <c r="BK155" i="21"/>
  <c r="P156" i="21" l="1"/>
  <c r="BA156" i="21"/>
  <c r="F156" i="21"/>
  <c r="AR156" i="21" s="1"/>
  <c r="I156" i="21"/>
  <c r="AU156" i="21" s="1"/>
  <c r="C156" i="21"/>
  <c r="AO156" i="21" s="1"/>
  <c r="E156" i="21"/>
  <c r="AQ156" i="21" s="1"/>
  <c r="G156" i="21"/>
  <c r="AS156" i="21" s="1"/>
  <c r="H156" i="21"/>
  <c r="AT156" i="21" s="1"/>
  <c r="AJ110" i="21"/>
  <c r="J156" i="21"/>
  <c r="AV156" i="21" s="1"/>
  <c r="AJ65" i="21"/>
  <c r="AI19" i="21"/>
  <c r="W66" i="21" l="1"/>
  <c r="V66" i="21" s="1"/>
  <c r="K156" i="21"/>
  <c r="BG156" i="21"/>
  <c r="V156" i="21"/>
  <c r="S156" i="21"/>
  <c r="BD156" i="21"/>
  <c r="AZ156" i="21"/>
  <c r="O156" i="21"/>
  <c r="BC156" i="21"/>
  <c r="R156" i="21"/>
  <c r="BE156" i="21"/>
  <c r="T156" i="21"/>
  <c r="Q156" i="21"/>
  <c r="BB156" i="21"/>
  <c r="BF156" i="21"/>
  <c r="U156" i="21"/>
  <c r="AV65" i="21"/>
  <c r="AS65" i="21"/>
  <c r="AX65" i="21"/>
  <c r="AY65" i="21"/>
  <c r="AQ65" i="21"/>
  <c r="AR65" i="21"/>
  <c r="AT65" i="21"/>
  <c r="AU65" i="21"/>
  <c r="AW65" i="21"/>
  <c r="W111" i="21"/>
  <c r="O111" i="21" s="1"/>
  <c r="T66" i="21" l="1"/>
  <c r="AF20" i="21" s="1"/>
  <c r="S66" i="21"/>
  <c r="Q66" i="21"/>
  <c r="N66" i="21"/>
  <c r="P66" i="21"/>
  <c r="R66" i="21"/>
  <c r="U66" i="21"/>
  <c r="O66" i="21"/>
  <c r="BT65" i="21"/>
  <c r="BN65" i="21"/>
  <c r="BM65" i="21"/>
  <c r="BO65" i="21"/>
  <c r="BP65" i="21"/>
  <c r="AG66" i="21"/>
  <c r="BS65" i="21"/>
  <c r="BR65" i="21"/>
  <c r="BU65" i="21"/>
  <c r="BQ65" i="21"/>
  <c r="BC65" i="21"/>
  <c r="BB65" i="21"/>
  <c r="BE65" i="21"/>
  <c r="BJ65" i="21"/>
  <c r="BD65" i="21"/>
  <c r="BI65" i="21"/>
  <c r="BH65" i="21"/>
  <c r="BG65" i="21"/>
  <c r="BF65" i="21"/>
  <c r="Q111" i="21"/>
  <c r="N111" i="21"/>
  <c r="U111" i="21"/>
  <c r="P111" i="21"/>
  <c r="R111" i="21"/>
  <c r="V111" i="21"/>
  <c r="T111" i="21"/>
  <c r="S111" i="21"/>
  <c r="W156" i="21"/>
  <c r="X156" i="21" s="1"/>
  <c r="BH156" i="21"/>
  <c r="AW156" i="21"/>
  <c r="AF156" i="21" l="1"/>
  <c r="AG156" i="21"/>
  <c r="AH156" i="21" s="1"/>
  <c r="AA156" i="21"/>
  <c r="BV65" i="21"/>
  <c r="AA20" i="21"/>
  <c r="AC20" i="21"/>
  <c r="AI66" i="21"/>
  <c r="BK65" i="21"/>
  <c r="AB20" i="21"/>
  <c r="AC66" i="21"/>
  <c r="AB66" i="21"/>
  <c r="AD66" i="21"/>
  <c r="AE20" i="21"/>
  <c r="AF66" i="21"/>
  <c r="AH66" i="21"/>
  <c r="AE66" i="21"/>
  <c r="Z20" i="21"/>
  <c r="AA66" i="21"/>
  <c r="AH20" i="21"/>
  <c r="X66" i="21"/>
  <c r="I157" i="21" s="1"/>
  <c r="AU157" i="21" s="1"/>
  <c r="AD20" i="21"/>
  <c r="AG20" i="21"/>
  <c r="AC111" i="21"/>
  <c r="AE111" i="21"/>
  <c r="AA111" i="21"/>
  <c r="AD111" i="21"/>
  <c r="AH111" i="21"/>
  <c r="AI111" i="21"/>
  <c r="AG111" i="21"/>
  <c r="AF111" i="21"/>
  <c r="AB111" i="21"/>
  <c r="BL156" i="21"/>
  <c r="BK156" i="21"/>
  <c r="BP156" i="21"/>
  <c r="BJ156" i="21"/>
  <c r="BO156" i="21"/>
  <c r="BR156" i="21"/>
  <c r="BN156" i="21"/>
  <c r="BQ156" i="21"/>
  <c r="BM156" i="21"/>
  <c r="U157" i="21" l="1"/>
  <c r="BF157" i="21"/>
  <c r="D157" i="21"/>
  <c r="AP157" i="21" s="1"/>
  <c r="E157" i="21"/>
  <c r="AQ157" i="21" s="1"/>
  <c r="G157" i="21"/>
  <c r="AS157" i="21" s="1"/>
  <c r="H157" i="21"/>
  <c r="AT157" i="21" s="1"/>
  <c r="F157" i="21"/>
  <c r="AR157" i="21" s="1"/>
  <c r="C157" i="21"/>
  <c r="AO157" i="21" s="1"/>
  <c r="AJ111" i="21"/>
  <c r="AJ66" i="21"/>
  <c r="AI20" i="21"/>
  <c r="J157" i="21"/>
  <c r="AV157" i="21" s="1"/>
  <c r="W67" i="21" l="1"/>
  <c r="P67" i="21" s="1"/>
  <c r="K157" i="21"/>
  <c r="BD157" i="21"/>
  <c r="S157" i="21"/>
  <c r="BA157" i="21"/>
  <c r="P157" i="21"/>
  <c r="R157" i="21"/>
  <c r="BC157" i="21"/>
  <c r="BG157" i="21"/>
  <c r="V157" i="21"/>
  <c r="O157" i="21"/>
  <c r="AZ157" i="21"/>
  <c r="BE157" i="21"/>
  <c r="T157" i="21"/>
  <c r="Q157" i="21"/>
  <c r="BB157" i="21"/>
  <c r="W112" i="21"/>
  <c r="T112" i="21" s="1"/>
  <c r="AU66" i="21"/>
  <c r="AS66" i="21"/>
  <c r="AX66" i="21"/>
  <c r="AY66" i="21"/>
  <c r="AT66" i="21"/>
  <c r="AV66" i="21"/>
  <c r="AW66" i="21"/>
  <c r="AQ66" i="21"/>
  <c r="AR66" i="21"/>
  <c r="Q67" i="21" l="1"/>
  <c r="V67" i="21"/>
  <c r="R67" i="21"/>
  <c r="T67" i="21"/>
  <c r="O67" i="21"/>
  <c r="S67" i="21"/>
  <c r="N67" i="21"/>
  <c r="U67" i="21"/>
  <c r="BP66" i="21"/>
  <c r="BO66" i="21"/>
  <c r="BR66" i="21"/>
  <c r="BN66" i="21"/>
  <c r="BQ66" i="21"/>
  <c r="BT66" i="21"/>
  <c r="BU66" i="21"/>
  <c r="BM66" i="21"/>
  <c r="BS66" i="21"/>
  <c r="BE66" i="21"/>
  <c r="BJ66" i="21"/>
  <c r="BD66" i="21"/>
  <c r="BC66" i="21"/>
  <c r="BF66" i="21"/>
  <c r="BI66" i="21"/>
  <c r="BG66" i="21"/>
  <c r="BB66" i="21"/>
  <c r="BH66" i="21"/>
  <c r="S112" i="21"/>
  <c r="Q112" i="21"/>
  <c r="V112" i="21"/>
  <c r="O112" i="21"/>
  <c r="U112" i="21"/>
  <c r="P112" i="21"/>
  <c r="N112" i="21"/>
  <c r="R112" i="21"/>
  <c r="W157" i="21"/>
  <c r="X157" i="21" s="1"/>
  <c r="BH157" i="21"/>
  <c r="AW157" i="21"/>
  <c r="AG157" i="21" l="1"/>
  <c r="AH157" i="21" s="1"/>
  <c r="AF157" i="21"/>
  <c r="AA157" i="21"/>
  <c r="BV66" i="21"/>
  <c r="AI67" i="21"/>
  <c r="Z21" i="21"/>
  <c r="AD21" i="21"/>
  <c r="BK66" i="21"/>
  <c r="AC67" i="21"/>
  <c r="AE67" i="21"/>
  <c r="AF67" i="21"/>
  <c r="AD67" i="21"/>
  <c r="AA67" i="21"/>
  <c r="AG67" i="21"/>
  <c r="AG21" i="21"/>
  <c r="AH67" i="21"/>
  <c r="AC21" i="21"/>
  <c r="AA21" i="21"/>
  <c r="AB67" i="21"/>
  <c r="AH21" i="21"/>
  <c r="X67" i="21"/>
  <c r="F158" i="21" s="1"/>
  <c r="AR158" i="21" s="1"/>
  <c r="AB21" i="21"/>
  <c r="AE21" i="21"/>
  <c r="AF21" i="21"/>
  <c r="AF112" i="21"/>
  <c r="AG112" i="21"/>
  <c r="AI112" i="21"/>
  <c r="AH112" i="21"/>
  <c r="AE112" i="21"/>
  <c r="AB112" i="21"/>
  <c r="AC112" i="21"/>
  <c r="AD112" i="21"/>
  <c r="AA112" i="21"/>
  <c r="BM157" i="21"/>
  <c r="BK157" i="21"/>
  <c r="BJ157" i="21"/>
  <c r="BL157" i="21"/>
  <c r="BO157" i="21"/>
  <c r="BN157" i="21"/>
  <c r="BP157" i="21"/>
  <c r="BR157" i="21"/>
  <c r="BQ157" i="21"/>
  <c r="BC158" i="21" l="1"/>
  <c r="R158" i="21"/>
  <c r="H158" i="21"/>
  <c r="AT158" i="21" s="1"/>
  <c r="C158" i="21"/>
  <c r="AO158" i="21" s="1"/>
  <c r="I158" i="21"/>
  <c r="AU158" i="21" s="1"/>
  <c r="G158" i="21"/>
  <c r="AS158" i="21" s="1"/>
  <c r="E158" i="21"/>
  <c r="AQ158" i="21" s="1"/>
  <c r="D158" i="21"/>
  <c r="AP158" i="21" s="1"/>
  <c r="AJ112" i="21"/>
  <c r="J158" i="21"/>
  <c r="AV158" i="21" s="1"/>
  <c r="AI21" i="21"/>
  <c r="AJ67" i="21"/>
  <c r="W68" i="21" l="1"/>
  <c r="V68" i="21" s="1"/>
  <c r="K158" i="21"/>
  <c r="BA158" i="21"/>
  <c r="P158" i="21"/>
  <c r="BD158" i="21"/>
  <c r="S158" i="21"/>
  <c r="BF158" i="21"/>
  <c r="U158" i="21"/>
  <c r="BE158" i="21"/>
  <c r="T158" i="21"/>
  <c r="Q158" i="21"/>
  <c r="BB158" i="21"/>
  <c r="V158" i="21"/>
  <c r="BG158" i="21"/>
  <c r="AZ158" i="21"/>
  <c r="O158" i="21"/>
  <c r="W113" i="21"/>
  <c r="AT67" i="21"/>
  <c r="AS67" i="21"/>
  <c r="AX67" i="21"/>
  <c r="AY67" i="21"/>
  <c r="AQ67" i="21"/>
  <c r="AR67" i="21"/>
  <c r="AU67" i="21"/>
  <c r="AW67" i="21"/>
  <c r="AV67" i="21"/>
  <c r="U68" i="21" l="1"/>
  <c r="T68" i="21"/>
  <c r="O68" i="21"/>
  <c r="N68" i="21"/>
  <c r="R68" i="21"/>
  <c r="Q68" i="21"/>
  <c r="P68" i="21"/>
  <c r="S68" i="21"/>
  <c r="BM67" i="21"/>
  <c r="BN67" i="21"/>
  <c r="AG68" i="21"/>
  <c r="BO67" i="21"/>
  <c r="BR67" i="21"/>
  <c r="BP67" i="21"/>
  <c r="BU67" i="21"/>
  <c r="BT67" i="21"/>
  <c r="BS67" i="21"/>
  <c r="BQ67" i="21"/>
  <c r="BB67" i="21"/>
  <c r="BJ67" i="21"/>
  <c r="BG67" i="21"/>
  <c r="BE67" i="21"/>
  <c r="BC67" i="21"/>
  <c r="BI67" i="21"/>
  <c r="BH67" i="21"/>
  <c r="BD67" i="21"/>
  <c r="BF67" i="21"/>
  <c r="V113" i="21"/>
  <c r="N113" i="21"/>
  <c r="S113" i="21"/>
  <c r="U113" i="21"/>
  <c r="T113" i="21"/>
  <c r="Q113" i="21"/>
  <c r="R113" i="21"/>
  <c r="P113" i="21"/>
  <c r="O113" i="21"/>
  <c r="AF22" i="21"/>
  <c r="W158" i="21"/>
  <c r="X158" i="21" s="1"/>
  <c r="BH158" i="21"/>
  <c r="AW158" i="21"/>
  <c r="AG158" i="21" l="1"/>
  <c r="AH158" i="21" s="1"/>
  <c r="AF158" i="21"/>
  <c r="AA158" i="21"/>
  <c r="BV67" i="21"/>
  <c r="AC22" i="21"/>
  <c r="AH68" i="21"/>
  <c r="BK67" i="21"/>
  <c r="AG22" i="21"/>
  <c r="AF68" i="21"/>
  <c r="AA68" i="21"/>
  <c r="AB68" i="21"/>
  <c r="AC68" i="21"/>
  <c r="AD68" i="21"/>
  <c r="AH22" i="21"/>
  <c r="AI68" i="21"/>
  <c r="AD22" i="21"/>
  <c r="AE68" i="21"/>
  <c r="AB22" i="21"/>
  <c r="Z22" i="21"/>
  <c r="X68" i="21"/>
  <c r="I159" i="21" s="1"/>
  <c r="AU159" i="21" s="1"/>
  <c r="AA22" i="21"/>
  <c r="AE22" i="21"/>
  <c r="AH113" i="21"/>
  <c r="AB113" i="21"/>
  <c r="AG113" i="21"/>
  <c r="AE113" i="21"/>
  <c r="AI113" i="21"/>
  <c r="AF113" i="21"/>
  <c r="AD113" i="21"/>
  <c r="AA113" i="21"/>
  <c r="AC113" i="21"/>
  <c r="BK158" i="21"/>
  <c r="BL158" i="21"/>
  <c r="BJ158" i="21"/>
  <c r="BR158" i="21"/>
  <c r="BP158" i="21"/>
  <c r="BN158" i="21"/>
  <c r="BM158" i="21"/>
  <c r="BO158" i="21"/>
  <c r="BQ158" i="21"/>
  <c r="U159" i="21" l="1"/>
  <c r="BF159" i="21"/>
  <c r="C159" i="21"/>
  <c r="AO159" i="21" s="1"/>
  <c r="D159" i="21"/>
  <c r="AP159" i="21" s="1"/>
  <c r="F159" i="21"/>
  <c r="AR159" i="21" s="1"/>
  <c r="G159" i="21"/>
  <c r="AS159" i="21" s="1"/>
  <c r="E159" i="21"/>
  <c r="AQ159" i="21" s="1"/>
  <c r="H159" i="21"/>
  <c r="AT159" i="21" s="1"/>
  <c r="AJ113" i="21"/>
  <c r="J159" i="21"/>
  <c r="AV159" i="21" s="1"/>
  <c r="AJ68" i="21"/>
  <c r="AI22" i="21"/>
  <c r="W69" i="21" l="1"/>
  <c r="P69" i="21" s="1"/>
  <c r="K159" i="21"/>
  <c r="AZ159" i="21"/>
  <c r="O159" i="21"/>
  <c r="BG159" i="21"/>
  <c r="V159" i="21"/>
  <c r="BB159" i="21"/>
  <c r="Q159" i="21"/>
  <c r="BC159" i="21"/>
  <c r="R159" i="21"/>
  <c r="P159" i="21"/>
  <c r="BA159" i="21"/>
  <c r="BE159" i="21"/>
  <c r="T159" i="21"/>
  <c r="S159" i="21"/>
  <c r="BD159" i="21"/>
  <c r="AS68" i="21"/>
  <c r="AT68" i="21"/>
  <c r="AX68" i="21"/>
  <c r="AY68" i="21"/>
  <c r="AQ68" i="21"/>
  <c r="AU68" i="21"/>
  <c r="AV68" i="21"/>
  <c r="AW68" i="21"/>
  <c r="AR68" i="21"/>
  <c r="W114" i="21"/>
  <c r="Q114" i="21" s="1"/>
  <c r="R69" i="21" l="1"/>
  <c r="V69" i="21"/>
  <c r="O69" i="21"/>
  <c r="N69" i="21"/>
  <c r="U69" i="21"/>
  <c r="Q69" i="21"/>
  <c r="T69" i="21"/>
  <c r="S69" i="21"/>
  <c r="AF69" i="21" s="1"/>
  <c r="BS68" i="21"/>
  <c r="BR68" i="21"/>
  <c r="BQ68" i="21"/>
  <c r="BM68" i="21"/>
  <c r="BU68" i="21"/>
  <c r="BP68" i="21"/>
  <c r="BT68" i="21"/>
  <c r="BN68" i="21"/>
  <c r="BO68" i="21"/>
  <c r="BF68" i="21"/>
  <c r="BB68" i="21"/>
  <c r="BG68" i="21"/>
  <c r="BE68" i="21"/>
  <c r="BJ68" i="21"/>
  <c r="BI68" i="21"/>
  <c r="BC68" i="21"/>
  <c r="BD68" i="21"/>
  <c r="BH68" i="21"/>
  <c r="O114" i="21"/>
  <c r="S114" i="21"/>
  <c r="U114" i="21"/>
  <c r="V114" i="21"/>
  <c r="P114" i="21"/>
  <c r="T114" i="21"/>
  <c r="N114" i="21"/>
  <c r="R114" i="21"/>
  <c r="W159" i="21"/>
  <c r="X159" i="21" s="1"/>
  <c r="BH159" i="21"/>
  <c r="AW159" i="21"/>
  <c r="AE23" i="21" l="1"/>
  <c r="AF159" i="21"/>
  <c r="AG159" i="21"/>
  <c r="AH159" i="21" s="1"/>
  <c r="AA159" i="21"/>
  <c r="BV68" i="21"/>
  <c r="AI69" i="21"/>
  <c r="AF23" i="21"/>
  <c r="BK68" i="21"/>
  <c r="AA69" i="21"/>
  <c r="AB69" i="21"/>
  <c r="AG69" i="21"/>
  <c r="AD69" i="21"/>
  <c r="AD23" i="21"/>
  <c r="AE69" i="21"/>
  <c r="AH69" i="21"/>
  <c r="AB23" i="21"/>
  <c r="AC69" i="21"/>
  <c r="AH23" i="21"/>
  <c r="Z23" i="21"/>
  <c r="X69" i="21"/>
  <c r="H160" i="21" s="1"/>
  <c r="AT160" i="21" s="1"/>
  <c r="AG23" i="21"/>
  <c r="AC23" i="21"/>
  <c r="AA23" i="21"/>
  <c r="AI114" i="21"/>
  <c r="AE114" i="21"/>
  <c r="AC114" i="21"/>
  <c r="AF114" i="21"/>
  <c r="AH114" i="21"/>
  <c r="AD114" i="21"/>
  <c r="AG114" i="21"/>
  <c r="AB114" i="21"/>
  <c r="AA114" i="21"/>
  <c r="BN159" i="21"/>
  <c r="BK159" i="21"/>
  <c r="BP159" i="21"/>
  <c r="BJ159" i="21"/>
  <c r="BR159" i="21"/>
  <c r="BM159" i="21"/>
  <c r="BL159" i="21"/>
  <c r="BQ159" i="21"/>
  <c r="BO159" i="21"/>
  <c r="T160" i="21" l="1"/>
  <c r="BE160" i="21"/>
  <c r="G160" i="21"/>
  <c r="AS160" i="21" s="1"/>
  <c r="I160" i="21"/>
  <c r="AU160" i="21" s="1"/>
  <c r="E160" i="21"/>
  <c r="AQ160" i="21" s="1"/>
  <c r="D160" i="21"/>
  <c r="AP160" i="21" s="1"/>
  <c r="F160" i="21"/>
  <c r="AR160" i="21" s="1"/>
  <c r="C160" i="21"/>
  <c r="J160" i="21"/>
  <c r="AV160" i="21" s="1"/>
  <c r="AJ114" i="21"/>
  <c r="AJ69" i="21"/>
  <c r="AI23" i="21"/>
  <c r="W70" i="21" l="1"/>
  <c r="V70" i="21" s="1"/>
  <c r="AO160" i="21"/>
  <c r="K160" i="21"/>
  <c r="BD160" i="21"/>
  <c r="S160" i="21"/>
  <c r="V160" i="21"/>
  <c r="BG160" i="21"/>
  <c r="BB160" i="21"/>
  <c r="Q160" i="21"/>
  <c r="U160" i="21"/>
  <c r="BF160" i="21"/>
  <c r="O160" i="21"/>
  <c r="AZ160" i="21"/>
  <c r="BA160" i="21"/>
  <c r="P160" i="21"/>
  <c r="R160" i="21"/>
  <c r="BC160" i="21"/>
  <c r="W115" i="21"/>
  <c r="U115" i="21" s="1"/>
  <c r="AR69" i="21"/>
  <c r="AT69" i="21"/>
  <c r="AX69" i="21"/>
  <c r="AY69" i="21"/>
  <c r="AV69" i="21"/>
  <c r="AQ69" i="21"/>
  <c r="AS69" i="21"/>
  <c r="AU69" i="21"/>
  <c r="AW69" i="21"/>
  <c r="U70" i="21" l="1"/>
  <c r="S70" i="21"/>
  <c r="Q70" i="21"/>
  <c r="N70" i="21"/>
  <c r="T70" i="21"/>
  <c r="P70" i="21"/>
  <c r="R70" i="21"/>
  <c r="AE70" i="21" s="1"/>
  <c r="O70" i="21"/>
  <c r="BQ69" i="21"/>
  <c r="BO69" i="21"/>
  <c r="BU69" i="21"/>
  <c r="BM69" i="21"/>
  <c r="BP69" i="21"/>
  <c r="BR69" i="21"/>
  <c r="BT69" i="21"/>
  <c r="BS69" i="21"/>
  <c r="BN69" i="21"/>
  <c r="BB69" i="21"/>
  <c r="BG69" i="21"/>
  <c r="BJ69" i="21"/>
  <c r="BE69" i="21"/>
  <c r="BH69" i="21"/>
  <c r="BC69" i="21"/>
  <c r="BI69" i="21"/>
  <c r="BF69" i="21"/>
  <c r="BD69" i="21"/>
  <c r="Q115" i="21"/>
  <c r="P115" i="21"/>
  <c r="N115" i="21"/>
  <c r="S115" i="21"/>
  <c r="R115" i="21"/>
  <c r="O115" i="21"/>
  <c r="T115" i="21"/>
  <c r="V115" i="21"/>
  <c r="W160" i="21"/>
  <c r="X160" i="21" s="1"/>
  <c r="AW160" i="21"/>
  <c r="BH160" i="21"/>
  <c r="AF160" i="21" l="1"/>
  <c r="AG160" i="21"/>
  <c r="AH160" i="21" s="1"/>
  <c r="AA160" i="21"/>
  <c r="BV69" i="21"/>
  <c r="AH70" i="21"/>
  <c r="BK69" i="21"/>
  <c r="AG24" i="21"/>
  <c r="AC70" i="21"/>
  <c r="AB24" i="21"/>
  <c r="AB70" i="21"/>
  <c r="AF70" i="21"/>
  <c r="AD70" i="21"/>
  <c r="AA70" i="21"/>
  <c r="AH24" i="21"/>
  <c r="AI70" i="21"/>
  <c r="AF24" i="21"/>
  <c r="AG70" i="21"/>
  <c r="AE24" i="21"/>
  <c r="Z24" i="21"/>
  <c r="X70" i="21"/>
  <c r="G161" i="21" s="1"/>
  <c r="AS161" i="21" s="1"/>
  <c r="AC24" i="21"/>
  <c r="AA24" i="21"/>
  <c r="AD24" i="21"/>
  <c r="AA115" i="21"/>
  <c r="BJ160" i="21"/>
  <c r="AB115" i="21"/>
  <c r="AE115" i="21"/>
  <c r="AD115" i="21"/>
  <c r="AF115" i="21"/>
  <c r="AH115" i="21"/>
  <c r="AC115" i="21"/>
  <c r="AG115" i="21"/>
  <c r="AI115" i="21"/>
  <c r="BR160" i="21"/>
  <c r="BK160" i="21"/>
  <c r="BQ160" i="21"/>
  <c r="BL160" i="21"/>
  <c r="BP160" i="21"/>
  <c r="BN160" i="21"/>
  <c r="BO160" i="21"/>
  <c r="BM160" i="21"/>
  <c r="S161" i="21" l="1"/>
  <c r="BD161" i="21"/>
  <c r="D161" i="21"/>
  <c r="AP161" i="21" s="1"/>
  <c r="I161" i="21"/>
  <c r="AU161" i="21" s="1"/>
  <c r="F161" i="21"/>
  <c r="AR161" i="21" s="1"/>
  <c r="C161" i="21"/>
  <c r="AO161" i="21" s="1"/>
  <c r="E161" i="21"/>
  <c r="AQ161" i="21" s="1"/>
  <c r="H161" i="21"/>
  <c r="AT161" i="21" s="1"/>
  <c r="J161" i="21"/>
  <c r="AV161" i="21" s="1"/>
  <c r="AJ115" i="21"/>
  <c r="AI24" i="21"/>
  <c r="AJ70" i="21"/>
  <c r="W71" i="21" l="1"/>
  <c r="K161" i="21"/>
  <c r="U161" i="21"/>
  <c r="BF161" i="21"/>
  <c r="BC161" i="21"/>
  <c r="R161" i="21"/>
  <c r="BE161" i="21"/>
  <c r="T161" i="21"/>
  <c r="AZ161" i="21"/>
  <c r="O161" i="21"/>
  <c r="BA161" i="21"/>
  <c r="P161" i="21"/>
  <c r="V161" i="21"/>
  <c r="BG161" i="21"/>
  <c r="BB161" i="21"/>
  <c r="Q161" i="21"/>
  <c r="W116" i="21"/>
  <c r="N116" i="21" s="1"/>
  <c r="AQ70" i="21"/>
  <c r="AY70" i="21"/>
  <c r="AT70" i="21"/>
  <c r="AX70" i="21"/>
  <c r="AS70" i="21"/>
  <c r="AU70" i="21"/>
  <c r="AV70" i="21"/>
  <c r="AW70" i="21"/>
  <c r="AR70" i="21"/>
  <c r="N71" i="21" l="1"/>
  <c r="S71" i="21"/>
  <c r="P71" i="21"/>
  <c r="U71" i="21"/>
  <c r="R71" i="21"/>
  <c r="O71" i="21"/>
  <c r="Q71" i="21"/>
  <c r="T71" i="21"/>
  <c r="V71" i="21"/>
  <c r="BO70" i="21"/>
  <c r="BQ70" i="21"/>
  <c r="BU70" i="21"/>
  <c r="BN70" i="21"/>
  <c r="BM70" i="21"/>
  <c r="BP70" i="21"/>
  <c r="BT70" i="21"/>
  <c r="BS70" i="21"/>
  <c r="BR70" i="21"/>
  <c r="BF70" i="21"/>
  <c r="BD70" i="21"/>
  <c r="BI70" i="21"/>
  <c r="BC70" i="21"/>
  <c r="BB70" i="21"/>
  <c r="BE70" i="21"/>
  <c r="BJ70" i="21"/>
  <c r="BH70" i="21"/>
  <c r="BG70" i="21"/>
  <c r="P116" i="21"/>
  <c r="Q116" i="21"/>
  <c r="V116" i="21"/>
  <c r="R116" i="21"/>
  <c r="U116" i="21"/>
  <c r="S116" i="21"/>
  <c r="T116" i="21"/>
  <c r="O116" i="21"/>
  <c r="W161" i="21"/>
  <c r="X161" i="21" s="1"/>
  <c r="BH161" i="21"/>
  <c r="AW161" i="21"/>
  <c r="AC25" i="21" l="1"/>
  <c r="AD71" i="21"/>
  <c r="AF161" i="21"/>
  <c r="AG161" i="21"/>
  <c r="AH161" i="21" s="1"/>
  <c r="AA161" i="21"/>
  <c r="BV70" i="21"/>
  <c r="AA25" i="21"/>
  <c r="AI71" i="21"/>
  <c r="AH71" i="21"/>
  <c r="AE71" i="21"/>
  <c r="BK70" i="21"/>
  <c r="AD25" i="21"/>
  <c r="AE25" i="21"/>
  <c r="AC71" i="21"/>
  <c r="AB25" i="21"/>
  <c r="AF71" i="21"/>
  <c r="AG25" i="21"/>
  <c r="AG71" i="21"/>
  <c r="AA71" i="21"/>
  <c r="AB71" i="21"/>
  <c r="AH25" i="21"/>
  <c r="Z25" i="21"/>
  <c r="X71" i="21"/>
  <c r="D162" i="21" s="1"/>
  <c r="AP162" i="21" s="1"/>
  <c r="AF25" i="21"/>
  <c r="AH116" i="21"/>
  <c r="AI116" i="21"/>
  <c r="AB116" i="21"/>
  <c r="AG116" i="21"/>
  <c r="AC116" i="21"/>
  <c r="AA116" i="21"/>
  <c r="AD116" i="21"/>
  <c r="AF116" i="21"/>
  <c r="AE116" i="21"/>
  <c r="BQ161" i="21"/>
  <c r="BP161" i="21"/>
  <c r="BM161" i="21"/>
  <c r="BJ161" i="21"/>
  <c r="BR161" i="21"/>
  <c r="BL161" i="21"/>
  <c r="BN161" i="21"/>
  <c r="BK161" i="21"/>
  <c r="BO161" i="21"/>
  <c r="P162" i="21" l="1"/>
  <c r="BA162" i="21"/>
  <c r="C162" i="21"/>
  <c r="AO162" i="21" s="1"/>
  <c r="H162" i="21"/>
  <c r="AT162" i="21" s="1"/>
  <c r="F162" i="21"/>
  <c r="AR162" i="21" s="1"/>
  <c r="E162" i="21"/>
  <c r="AQ162" i="21" s="1"/>
  <c r="G162" i="21"/>
  <c r="AS162" i="21" s="1"/>
  <c r="I162" i="21"/>
  <c r="AU162" i="21" s="1"/>
  <c r="J162" i="21"/>
  <c r="AV162" i="21" s="1"/>
  <c r="AJ116" i="21"/>
  <c r="AI25" i="21"/>
  <c r="AJ71" i="21"/>
  <c r="W72" i="21" l="1"/>
  <c r="U72" i="21" s="1"/>
  <c r="K162" i="21"/>
  <c r="BG162" i="21"/>
  <c r="V162" i="21"/>
  <c r="BD162" i="21"/>
  <c r="S162" i="21"/>
  <c r="R162" i="21"/>
  <c r="BC162" i="21"/>
  <c r="O162" i="21"/>
  <c r="AZ162" i="21"/>
  <c r="BB162" i="21"/>
  <c r="Q162" i="21"/>
  <c r="U162" i="21"/>
  <c r="BF162" i="21"/>
  <c r="T162" i="21"/>
  <c r="BE162" i="21"/>
  <c r="W117" i="21"/>
  <c r="V117" i="21" s="1"/>
  <c r="AX71" i="21"/>
  <c r="AT71" i="21"/>
  <c r="AY71" i="21"/>
  <c r="AQ71" i="21"/>
  <c r="AS71" i="21"/>
  <c r="AR71" i="21"/>
  <c r="AW71" i="21"/>
  <c r="AU71" i="21"/>
  <c r="AV71" i="21"/>
  <c r="S72" i="21" l="1"/>
  <c r="R72" i="21"/>
  <c r="Q72" i="21"/>
  <c r="N72" i="21"/>
  <c r="P72" i="21"/>
  <c r="V72" i="21"/>
  <c r="O72" i="21"/>
  <c r="T72" i="21"/>
  <c r="BS71" i="21"/>
  <c r="BN71" i="21"/>
  <c r="BO71" i="21"/>
  <c r="BM71" i="21"/>
  <c r="BB71" i="21"/>
  <c r="BU71" i="21"/>
  <c r="BP71" i="21"/>
  <c r="BQ71" i="21"/>
  <c r="BR71" i="21"/>
  <c r="BT71" i="21"/>
  <c r="BD71" i="21"/>
  <c r="BJ71" i="21"/>
  <c r="BE71" i="21"/>
  <c r="BG71" i="21"/>
  <c r="BI71" i="21"/>
  <c r="BC71" i="21"/>
  <c r="BF71" i="21"/>
  <c r="BH71" i="21"/>
  <c r="Q117" i="21"/>
  <c r="R117" i="21"/>
  <c r="U117" i="21"/>
  <c r="N117" i="21"/>
  <c r="T117" i="21"/>
  <c r="S117" i="21"/>
  <c r="O117" i="21"/>
  <c r="P117" i="21"/>
  <c r="W162" i="21"/>
  <c r="X162" i="21" s="1"/>
  <c r="BH162" i="21"/>
  <c r="AW162" i="21"/>
  <c r="AA162" i="21" l="1"/>
  <c r="AF162" i="21"/>
  <c r="AG162" i="21"/>
  <c r="AH162" i="21" s="1"/>
  <c r="BV71" i="21"/>
  <c r="AH72" i="21"/>
  <c r="BK71" i="21"/>
  <c r="AE72" i="21"/>
  <c r="AF72" i="21"/>
  <c r="AD72" i="21"/>
  <c r="AG72" i="21"/>
  <c r="AA26" i="21"/>
  <c r="AB72" i="21"/>
  <c r="AC72" i="21"/>
  <c r="AH26" i="21"/>
  <c r="AI72" i="21"/>
  <c r="AC26" i="21"/>
  <c r="Z26" i="21"/>
  <c r="AA72" i="21"/>
  <c r="X72" i="21"/>
  <c r="G163" i="21" s="1"/>
  <c r="AS163" i="21" s="1"/>
  <c r="AB26" i="21"/>
  <c r="AG26" i="21"/>
  <c r="AE26" i="21"/>
  <c r="AD26" i="21"/>
  <c r="AF26" i="21"/>
  <c r="AE117" i="21"/>
  <c r="AA117" i="21"/>
  <c r="AC117" i="21"/>
  <c r="AI117" i="21"/>
  <c r="AH117" i="21"/>
  <c r="AG117" i="21"/>
  <c r="AF117" i="21"/>
  <c r="AB117" i="21"/>
  <c r="AD117" i="21"/>
  <c r="BL162" i="21"/>
  <c r="BQ162" i="21"/>
  <c r="BN162" i="21"/>
  <c r="BR162" i="21"/>
  <c r="BK162" i="21"/>
  <c r="BJ162" i="21"/>
  <c r="BO162" i="21"/>
  <c r="BP162" i="21"/>
  <c r="BM162" i="21"/>
  <c r="BD163" i="21" l="1"/>
  <c r="S163" i="21"/>
  <c r="F163" i="21"/>
  <c r="AR163" i="21" s="1"/>
  <c r="E163" i="21"/>
  <c r="AQ163" i="21" s="1"/>
  <c r="H163" i="21"/>
  <c r="AT163" i="21" s="1"/>
  <c r="D163" i="21"/>
  <c r="AP163" i="21" s="1"/>
  <c r="C163" i="21"/>
  <c r="I163" i="21"/>
  <c r="AU163" i="21" s="1"/>
  <c r="J163" i="21"/>
  <c r="AV163" i="21" s="1"/>
  <c r="AJ117" i="21"/>
  <c r="AI26" i="21"/>
  <c r="AJ72" i="21"/>
  <c r="W73" i="21" l="1"/>
  <c r="V73" i="21" s="1"/>
  <c r="AO163" i="21"/>
  <c r="K163" i="21"/>
  <c r="BA163" i="21"/>
  <c r="P163" i="21"/>
  <c r="R163" i="21"/>
  <c r="BC163" i="21"/>
  <c r="BF163" i="21"/>
  <c r="U163" i="21"/>
  <c r="AZ163" i="21"/>
  <c r="O163" i="21"/>
  <c r="T163" i="21"/>
  <c r="BE163" i="21"/>
  <c r="Q163" i="21"/>
  <c r="BB163" i="21"/>
  <c r="BG163" i="21"/>
  <c r="V163" i="21"/>
  <c r="W118" i="21"/>
  <c r="AW72" i="21"/>
  <c r="AT72" i="21"/>
  <c r="AY72" i="21"/>
  <c r="AQ72" i="21"/>
  <c r="AX72" i="21"/>
  <c r="AR72" i="21"/>
  <c r="AS72" i="21"/>
  <c r="AU72" i="21"/>
  <c r="AV72" i="21"/>
  <c r="U73" i="21" l="1"/>
  <c r="P73" i="21"/>
  <c r="AC73" i="21" s="1"/>
  <c r="O73" i="21"/>
  <c r="N73" i="21"/>
  <c r="S73" i="21"/>
  <c r="R73" i="21"/>
  <c r="Q73" i="21"/>
  <c r="T73" i="21"/>
  <c r="BM72" i="21"/>
  <c r="BU72" i="21"/>
  <c r="BP72" i="21"/>
  <c r="BS72" i="21"/>
  <c r="BO72" i="21"/>
  <c r="BR72" i="21"/>
  <c r="BN72" i="21"/>
  <c r="BQ72" i="21"/>
  <c r="BT72" i="21"/>
  <c r="BI72" i="21"/>
  <c r="BB72" i="21"/>
  <c r="BJ72" i="21"/>
  <c r="BG72" i="21"/>
  <c r="BH72" i="21"/>
  <c r="BC72" i="21"/>
  <c r="BE72" i="21"/>
  <c r="BF72" i="21"/>
  <c r="BD72" i="21"/>
  <c r="V118" i="21"/>
  <c r="N118" i="21"/>
  <c r="T118" i="21"/>
  <c r="O118" i="21"/>
  <c r="R118" i="21"/>
  <c r="Q118" i="21"/>
  <c r="P118" i="21"/>
  <c r="U118" i="21"/>
  <c r="S118" i="21"/>
  <c r="W163" i="21"/>
  <c r="X163" i="21" s="1"/>
  <c r="BH163" i="21"/>
  <c r="AW163" i="21"/>
  <c r="AB27" i="21" l="1"/>
  <c r="AA163" i="21"/>
  <c r="AF163" i="21"/>
  <c r="AG163" i="21"/>
  <c r="AH163" i="21" s="1"/>
  <c r="BV72" i="21"/>
  <c r="AI73" i="21"/>
  <c r="BK72" i="21"/>
  <c r="AG73" i="21"/>
  <c r="AB73" i="21"/>
  <c r="AD73" i="21"/>
  <c r="AA73" i="21"/>
  <c r="AH27" i="21"/>
  <c r="AF27" i="21"/>
  <c r="AE27" i="21"/>
  <c r="AF73" i="21"/>
  <c r="AE73" i="21"/>
  <c r="AG27" i="21"/>
  <c r="AH73" i="21"/>
  <c r="Z27" i="21"/>
  <c r="X73" i="21"/>
  <c r="E164" i="21" s="1"/>
  <c r="AQ164" i="21" s="1"/>
  <c r="AD27" i="21"/>
  <c r="AA27" i="21"/>
  <c r="AC27" i="21"/>
  <c r="BJ163" i="21"/>
  <c r="BQ163" i="21"/>
  <c r="BL163" i="21"/>
  <c r="BM163" i="21"/>
  <c r="BP163" i="21"/>
  <c r="BO163" i="21"/>
  <c r="BK163" i="21"/>
  <c r="BR163" i="21"/>
  <c r="BN163" i="21"/>
  <c r="BB164" i="21" l="1"/>
  <c r="Q164" i="21"/>
  <c r="F164" i="21"/>
  <c r="AR164" i="21" s="1"/>
  <c r="H164" i="21"/>
  <c r="AT164" i="21" s="1"/>
  <c r="C164" i="21"/>
  <c r="G164" i="21"/>
  <c r="AS164" i="21" s="1"/>
  <c r="D164" i="21"/>
  <c r="AP164" i="21" s="1"/>
  <c r="I164" i="21"/>
  <c r="AU164" i="21" s="1"/>
  <c r="J164" i="21"/>
  <c r="AV164" i="21" s="1"/>
  <c r="AI27" i="21"/>
  <c r="AJ73" i="21"/>
  <c r="W74" i="21" l="1"/>
  <c r="AO164" i="21"/>
  <c r="K164" i="21"/>
  <c r="P164" i="21"/>
  <c r="BA164" i="21"/>
  <c r="AZ164" i="21"/>
  <c r="O164" i="21"/>
  <c r="BC164" i="21"/>
  <c r="R164" i="21"/>
  <c r="BG164" i="21"/>
  <c r="V164" i="21"/>
  <c r="BF164" i="21"/>
  <c r="U164" i="21"/>
  <c r="S164" i="21"/>
  <c r="BD164" i="21"/>
  <c r="BE164" i="21"/>
  <c r="T164" i="21"/>
  <c r="W119" i="21"/>
  <c r="Q119" i="21" s="1"/>
  <c r="AV73" i="21"/>
  <c r="AT73" i="21"/>
  <c r="AY73" i="21"/>
  <c r="AQ73" i="21"/>
  <c r="AX73" i="21"/>
  <c r="AR73" i="21"/>
  <c r="AU73" i="21"/>
  <c r="AS73" i="21"/>
  <c r="AW73" i="21"/>
  <c r="N74" i="21" l="1"/>
  <c r="Q74" i="21"/>
  <c r="O74" i="21"/>
  <c r="S74" i="21"/>
  <c r="P74" i="21"/>
  <c r="U74" i="21"/>
  <c r="V74" i="21"/>
  <c r="R74" i="21"/>
  <c r="T74" i="21"/>
  <c r="BO73" i="21"/>
  <c r="BN73" i="21"/>
  <c r="BT73" i="21"/>
  <c r="BS73" i="21"/>
  <c r="BQ73" i="21"/>
  <c r="BM73" i="21"/>
  <c r="BU73" i="21"/>
  <c r="BR73" i="21"/>
  <c r="BP73" i="21"/>
  <c r="BI73" i="21"/>
  <c r="BB73" i="21"/>
  <c r="BJ73" i="21"/>
  <c r="BG73" i="21"/>
  <c r="BH73" i="21"/>
  <c r="BD73" i="21"/>
  <c r="BF73" i="21"/>
  <c r="BE73" i="21"/>
  <c r="BC73" i="21"/>
  <c r="P119" i="21"/>
  <c r="V119" i="21"/>
  <c r="R119" i="21"/>
  <c r="U119" i="21"/>
  <c r="N119" i="21"/>
  <c r="T119" i="21"/>
  <c r="S119" i="21"/>
  <c r="O119" i="21"/>
  <c r="W164" i="21"/>
  <c r="X164" i="21" s="1"/>
  <c r="BH164" i="21"/>
  <c r="AW164" i="21"/>
  <c r="AA164" i="21" l="1"/>
  <c r="AF164" i="21"/>
  <c r="AG164" i="21"/>
  <c r="AH164" i="21" s="1"/>
  <c r="BV73" i="21"/>
  <c r="AC28" i="21"/>
  <c r="Z28" i="21"/>
  <c r="BK73" i="21"/>
  <c r="AD74" i="21"/>
  <c r="AA74" i="21"/>
  <c r="AA28" i="21"/>
  <c r="AB74" i="21"/>
  <c r="AE28" i="21"/>
  <c r="AF74" i="21"/>
  <c r="AD28" i="21"/>
  <c r="AE74" i="21"/>
  <c r="AB28" i="21"/>
  <c r="AC74" i="21"/>
  <c r="AH28" i="21"/>
  <c r="AI74" i="21"/>
  <c r="AF28" i="21"/>
  <c r="AG74" i="21"/>
  <c r="AG28" i="21"/>
  <c r="AH74" i="21"/>
  <c r="X74" i="21"/>
  <c r="D165" i="21" s="1"/>
  <c r="AP165" i="21" s="1"/>
  <c r="AI119" i="21"/>
  <c r="AA119" i="21"/>
  <c r="AD119" i="21"/>
  <c r="AB119" i="21"/>
  <c r="AH119" i="21"/>
  <c r="AG119" i="21"/>
  <c r="AC119" i="21"/>
  <c r="AE119" i="21"/>
  <c r="AF119" i="21"/>
  <c r="BR164" i="21"/>
  <c r="BK164" i="21"/>
  <c r="BP164" i="21"/>
  <c r="BO164" i="21"/>
  <c r="BJ164" i="21"/>
  <c r="BN164" i="21"/>
  <c r="BQ164" i="21"/>
  <c r="BL164" i="21"/>
  <c r="BM164" i="21"/>
  <c r="BA165" i="21" l="1"/>
  <c r="P165" i="21"/>
  <c r="F165" i="21"/>
  <c r="AR165" i="21" s="1"/>
  <c r="I165" i="21"/>
  <c r="AU165" i="21" s="1"/>
  <c r="E165" i="21"/>
  <c r="AQ165" i="21" s="1"/>
  <c r="G165" i="21"/>
  <c r="AS165" i="21" s="1"/>
  <c r="H165" i="21"/>
  <c r="AT165" i="21" s="1"/>
  <c r="C165" i="21"/>
  <c r="AO165" i="21" s="1"/>
  <c r="J165" i="21"/>
  <c r="AV165" i="21" s="1"/>
  <c r="AJ119" i="21"/>
  <c r="AJ74" i="21"/>
  <c r="AI28" i="21"/>
  <c r="W75" i="21" l="1"/>
  <c r="O75" i="21" s="1"/>
  <c r="K165" i="21"/>
  <c r="BG165" i="21"/>
  <c r="V165" i="21"/>
  <c r="R165" i="21"/>
  <c r="BC165" i="21"/>
  <c r="O165" i="21"/>
  <c r="AZ165" i="21"/>
  <c r="BE165" i="21"/>
  <c r="T165" i="21"/>
  <c r="Q165" i="21"/>
  <c r="BB165" i="21"/>
  <c r="BD165" i="21"/>
  <c r="S165" i="21"/>
  <c r="BF165" i="21"/>
  <c r="U165" i="21"/>
  <c r="W120" i="21"/>
  <c r="N120" i="21" s="1"/>
  <c r="AU74" i="21"/>
  <c r="AT74" i="21"/>
  <c r="AY74" i="21"/>
  <c r="AQ74" i="21"/>
  <c r="AV74" i="21"/>
  <c r="AR74" i="21"/>
  <c r="AS74" i="21"/>
  <c r="AW74" i="21"/>
  <c r="AX74" i="21"/>
  <c r="Q75" i="21" l="1"/>
  <c r="T75" i="21"/>
  <c r="S75" i="21"/>
  <c r="N75" i="21"/>
  <c r="P75" i="21"/>
  <c r="V75" i="21"/>
  <c r="AI75" i="21" s="1"/>
  <c r="R75" i="21"/>
  <c r="U75" i="21"/>
  <c r="BM74" i="21"/>
  <c r="BU74" i="21"/>
  <c r="BP74" i="21"/>
  <c r="BT74" i="21"/>
  <c r="BO74" i="21"/>
  <c r="BN74" i="21"/>
  <c r="BQ74" i="21"/>
  <c r="BS74" i="21"/>
  <c r="BR74" i="21"/>
  <c r="BG74" i="21"/>
  <c r="BB74" i="21"/>
  <c r="BC74" i="21"/>
  <c r="BI74" i="21"/>
  <c r="BF74" i="21"/>
  <c r="BJ74" i="21"/>
  <c r="BE74" i="21"/>
  <c r="BH74" i="21"/>
  <c r="BD74" i="21"/>
  <c r="R120" i="21"/>
  <c r="O120" i="21"/>
  <c r="T120" i="21"/>
  <c r="Q120" i="21"/>
  <c r="V120" i="21"/>
  <c r="U120" i="21"/>
  <c r="S120" i="21"/>
  <c r="P120" i="21"/>
  <c r="W165" i="21"/>
  <c r="X165" i="21" s="1"/>
  <c r="BH165" i="21"/>
  <c r="AW165" i="21"/>
  <c r="AH29" i="21" l="1"/>
  <c r="AA165" i="21"/>
  <c r="AF165" i="21"/>
  <c r="AG165" i="21"/>
  <c r="AH165" i="21" s="1"/>
  <c r="BV74" i="21"/>
  <c r="AD29" i="21"/>
  <c r="AH75" i="21"/>
  <c r="AB29" i="21"/>
  <c r="BK74" i="21"/>
  <c r="AG29" i="21"/>
  <c r="AB75" i="21"/>
  <c r="AA75" i="21"/>
  <c r="AD75" i="21"/>
  <c r="AE75" i="21"/>
  <c r="AC75" i="21"/>
  <c r="AG75" i="21"/>
  <c r="AF29" i="21"/>
  <c r="AC29" i="21"/>
  <c r="AE29" i="21"/>
  <c r="AF75" i="21"/>
  <c r="AA29" i="21"/>
  <c r="Z29" i="21"/>
  <c r="X75" i="21"/>
  <c r="H166" i="21" s="1"/>
  <c r="AT166" i="21" s="1"/>
  <c r="BM165" i="21"/>
  <c r="BP165" i="21"/>
  <c r="BR165" i="21"/>
  <c r="BJ165" i="21"/>
  <c r="BK165" i="21"/>
  <c r="BO165" i="21"/>
  <c r="BN165" i="21"/>
  <c r="BL165" i="21"/>
  <c r="BQ165" i="21"/>
  <c r="G166" i="21" l="1"/>
  <c r="AS166" i="21" s="1"/>
  <c r="BE166" i="21"/>
  <c r="T166" i="21"/>
  <c r="I166" i="21"/>
  <c r="AU166" i="21" s="1"/>
  <c r="F166" i="21"/>
  <c r="AR166" i="21" s="1"/>
  <c r="E166" i="21"/>
  <c r="AQ166" i="21" s="1"/>
  <c r="C166" i="21"/>
  <c r="AO166" i="21" s="1"/>
  <c r="D166" i="21"/>
  <c r="AP166" i="21" s="1"/>
  <c r="J166" i="21"/>
  <c r="AV166" i="21" s="1"/>
  <c r="AJ75" i="21"/>
  <c r="AI29" i="21"/>
  <c r="W76" i="21" l="1"/>
  <c r="Q76" i="21" s="1"/>
  <c r="K166" i="21"/>
  <c r="S166" i="21"/>
  <c r="BD166" i="21"/>
  <c r="AZ166" i="21"/>
  <c r="O166" i="21"/>
  <c r="Q166" i="21"/>
  <c r="BB166" i="21"/>
  <c r="BC166" i="21"/>
  <c r="R166" i="21"/>
  <c r="BF166" i="21"/>
  <c r="U166" i="21"/>
  <c r="V166" i="21"/>
  <c r="BG166" i="21"/>
  <c r="BA166" i="21"/>
  <c r="P166" i="21"/>
  <c r="AT75" i="21"/>
  <c r="AU75" i="21"/>
  <c r="AY75" i="21"/>
  <c r="AQ75" i="21"/>
  <c r="AW75" i="21"/>
  <c r="AX75" i="21"/>
  <c r="AR75" i="21"/>
  <c r="AS75" i="21"/>
  <c r="AV75" i="21"/>
  <c r="W121" i="21"/>
  <c r="R121" i="21" s="1"/>
  <c r="U76" i="21" l="1"/>
  <c r="S76" i="21"/>
  <c r="O76" i="21"/>
  <c r="P76" i="21"/>
  <c r="R76" i="21"/>
  <c r="N76" i="21"/>
  <c r="T76" i="21"/>
  <c r="V76" i="21"/>
  <c r="AH30" i="21" s="1"/>
  <c r="BT75" i="21"/>
  <c r="BR75" i="21"/>
  <c r="BO75" i="21"/>
  <c r="BN75" i="21"/>
  <c r="BM75" i="21"/>
  <c r="BS75" i="21"/>
  <c r="BU75" i="21"/>
  <c r="BP75" i="21"/>
  <c r="BQ75" i="21"/>
  <c r="BI75" i="21"/>
  <c r="BH75" i="21"/>
  <c r="BB75" i="21"/>
  <c r="BG75" i="21"/>
  <c r="BE75" i="21"/>
  <c r="BD75" i="21"/>
  <c r="BJ75" i="21"/>
  <c r="BF75" i="21"/>
  <c r="BC75" i="21"/>
  <c r="P121" i="21"/>
  <c r="O121" i="21"/>
  <c r="S121" i="21"/>
  <c r="N121" i="21"/>
  <c r="T121" i="21"/>
  <c r="U121" i="21"/>
  <c r="Q121" i="21"/>
  <c r="V121" i="21"/>
  <c r="W166" i="21"/>
  <c r="X166" i="21" s="1"/>
  <c r="BH166" i="21"/>
  <c r="AW166" i="21"/>
  <c r="AI76" i="21" l="1"/>
  <c r="AG166" i="21"/>
  <c r="AH166" i="21" s="1"/>
  <c r="AF166" i="21"/>
  <c r="BV75" i="21"/>
  <c r="BK75" i="21"/>
  <c r="AA166" i="21"/>
  <c r="AA76" i="21"/>
  <c r="AE30" i="21"/>
  <c r="AF76" i="21"/>
  <c r="AG30" i="21"/>
  <c r="AH76" i="21"/>
  <c r="Z30" i="21"/>
  <c r="AD30" i="21"/>
  <c r="AE76" i="21"/>
  <c r="AF30" i="21"/>
  <c r="AG76" i="21"/>
  <c r="AC30" i="21"/>
  <c r="AD76" i="21"/>
  <c r="AA30" i="21"/>
  <c r="AB76" i="21"/>
  <c r="AB30" i="21"/>
  <c r="AC76" i="21"/>
  <c r="X76" i="21"/>
  <c r="I167" i="21" s="1"/>
  <c r="AU167" i="21" s="1"/>
  <c r="AI121" i="21"/>
  <c r="BK166" i="21"/>
  <c r="AH121" i="21"/>
  <c r="AF121" i="21"/>
  <c r="AE121" i="21"/>
  <c r="AA121" i="21"/>
  <c r="AD121" i="21"/>
  <c r="AG121" i="21"/>
  <c r="AC121" i="21"/>
  <c r="AB121" i="21"/>
  <c r="BR166" i="21"/>
  <c r="BM166" i="21"/>
  <c r="BO166" i="21"/>
  <c r="BL166" i="21"/>
  <c r="BP166" i="21"/>
  <c r="BQ166" i="21"/>
  <c r="BN166" i="21"/>
  <c r="BJ166" i="21"/>
  <c r="U167" i="21" l="1"/>
  <c r="BF167" i="21"/>
  <c r="H167" i="21"/>
  <c r="AT167" i="21" s="1"/>
  <c r="F167" i="21"/>
  <c r="AR167" i="21" s="1"/>
  <c r="D167" i="21"/>
  <c r="AP167" i="21" s="1"/>
  <c r="G167" i="21"/>
  <c r="AS167" i="21" s="1"/>
  <c r="C167" i="21"/>
  <c r="AO167" i="21" s="1"/>
  <c r="E167" i="21"/>
  <c r="AQ167" i="21" s="1"/>
  <c r="J167" i="21"/>
  <c r="AV167" i="21" s="1"/>
  <c r="AJ121" i="21"/>
  <c r="AJ76" i="21"/>
  <c r="AI30" i="21"/>
  <c r="W77" i="21" l="1"/>
  <c r="S77" i="21" s="1"/>
  <c r="K167" i="21"/>
  <c r="AZ167" i="21"/>
  <c r="O167" i="21"/>
  <c r="P167" i="21"/>
  <c r="BA167" i="21"/>
  <c r="BE167" i="21"/>
  <c r="T167" i="21"/>
  <c r="V167" i="21"/>
  <c r="BG167" i="21"/>
  <c r="BC167" i="21"/>
  <c r="R167" i="21"/>
  <c r="BB167" i="21"/>
  <c r="Q167" i="21"/>
  <c r="S167" i="21"/>
  <c r="BD167" i="21"/>
  <c r="W122" i="21"/>
  <c r="O122" i="21" s="1"/>
  <c r="AS76" i="21"/>
  <c r="AU76" i="21"/>
  <c r="AY76" i="21"/>
  <c r="AQ76" i="21"/>
  <c r="AR76" i="21"/>
  <c r="AT76" i="21"/>
  <c r="AV76" i="21"/>
  <c r="AW76" i="21"/>
  <c r="AX76" i="21"/>
  <c r="T77" i="21" l="1"/>
  <c r="P77" i="21"/>
  <c r="R77" i="21"/>
  <c r="N77" i="21"/>
  <c r="U77" i="21"/>
  <c r="O77" i="21"/>
  <c r="Q77" i="21"/>
  <c r="V77" i="21"/>
  <c r="BS76" i="21"/>
  <c r="BM76" i="21"/>
  <c r="BN76" i="21"/>
  <c r="BU76" i="21"/>
  <c r="AF77" i="21"/>
  <c r="BQ76" i="21"/>
  <c r="BT76" i="21"/>
  <c r="BO76" i="21"/>
  <c r="BR76" i="21"/>
  <c r="BP76" i="21"/>
  <c r="BC76" i="21"/>
  <c r="BB76" i="21"/>
  <c r="BI76" i="21"/>
  <c r="BD76" i="21"/>
  <c r="BE76" i="21"/>
  <c r="BF76" i="21"/>
  <c r="BJ76" i="21"/>
  <c r="BH76" i="21"/>
  <c r="BG76" i="21"/>
  <c r="S122" i="21"/>
  <c r="T122" i="21"/>
  <c r="V122" i="21"/>
  <c r="Q122" i="21"/>
  <c r="R122" i="21"/>
  <c r="N122" i="21"/>
  <c r="P122" i="21"/>
  <c r="U122" i="21"/>
  <c r="AE31" i="21"/>
  <c r="W167" i="21"/>
  <c r="X167" i="21" s="1"/>
  <c r="BH167" i="21"/>
  <c r="AW167" i="21"/>
  <c r="AA167" i="21" l="1"/>
  <c r="AF167" i="21"/>
  <c r="AG167" i="21"/>
  <c r="AH167" i="21" s="1"/>
  <c r="BV76" i="21"/>
  <c r="AG77" i="21"/>
  <c r="AF31" i="21"/>
  <c r="BK76" i="21"/>
  <c r="AB77" i="21"/>
  <c r="AA31" i="21"/>
  <c r="AE77" i="21"/>
  <c r="AD77" i="21"/>
  <c r="AA77" i="21"/>
  <c r="AG31" i="21"/>
  <c r="AH77" i="21"/>
  <c r="AB31" i="21"/>
  <c r="AC77" i="21"/>
  <c r="AH31" i="21"/>
  <c r="AI77" i="21"/>
  <c r="X77" i="21"/>
  <c r="C168" i="21" s="1"/>
  <c r="AO168" i="21" s="1"/>
  <c r="Z31" i="21"/>
  <c r="AD31" i="21"/>
  <c r="AC31" i="21"/>
  <c r="BJ167" i="21"/>
  <c r="BQ167" i="21"/>
  <c r="BN167" i="21"/>
  <c r="BK167" i="21"/>
  <c r="BP167" i="21"/>
  <c r="BO167" i="21"/>
  <c r="BR167" i="21"/>
  <c r="BM167" i="21"/>
  <c r="BL167" i="21"/>
  <c r="O168" i="21" l="1"/>
  <c r="AZ168" i="21"/>
  <c r="F168" i="21"/>
  <c r="AR168" i="21" s="1"/>
  <c r="G168" i="21"/>
  <c r="AS168" i="21" s="1"/>
  <c r="I168" i="21"/>
  <c r="AU168" i="21" s="1"/>
  <c r="H168" i="21"/>
  <c r="AT168" i="21" s="1"/>
  <c r="D168" i="21"/>
  <c r="E168" i="21"/>
  <c r="AQ168" i="21" s="1"/>
  <c r="J168" i="21"/>
  <c r="AV168" i="21" s="1"/>
  <c r="AI31" i="21"/>
  <c r="AJ77" i="21"/>
  <c r="W78" i="21" l="1"/>
  <c r="U78" i="21" s="1"/>
  <c r="AP168" i="21"/>
  <c r="K168" i="21"/>
  <c r="BA168" i="21"/>
  <c r="P168" i="21"/>
  <c r="U168" i="21"/>
  <c r="BF168" i="21"/>
  <c r="BC168" i="21"/>
  <c r="R168" i="21"/>
  <c r="V168" i="21"/>
  <c r="BG168" i="21"/>
  <c r="BD168" i="21"/>
  <c r="S168" i="21"/>
  <c r="BB168" i="21"/>
  <c r="Q168" i="21"/>
  <c r="T168" i="21"/>
  <c r="BE168" i="21"/>
  <c r="W123" i="21"/>
  <c r="T123" i="21" s="1"/>
  <c r="AR77" i="21"/>
  <c r="AU77" i="21"/>
  <c r="AY77" i="21"/>
  <c r="AQ77" i="21"/>
  <c r="AW77" i="21"/>
  <c r="AV77" i="21"/>
  <c r="AX77" i="21"/>
  <c r="AS77" i="21"/>
  <c r="AT77" i="21"/>
  <c r="T78" i="21" l="1"/>
  <c r="P78" i="21"/>
  <c r="S78" i="21"/>
  <c r="N78" i="21"/>
  <c r="O78" i="21"/>
  <c r="Q78" i="21"/>
  <c r="V78" i="21"/>
  <c r="R78" i="21"/>
  <c r="BQ77" i="21"/>
  <c r="BP77" i="21"/>
  <c r="BN77" i="21"/>
  <c r="BT77" i="21"/>
  <c r="BR77" i="21"/>
  <c r="BS77" i="21"/>
  <c r="BM77" i="21"/>
  <c r="BO77" i="21"/>
  <c r="BU77" i="21"/>
  <c r="BB77" i="21"/>
  <c r="BE77" i="21"/>
  <c r="BC77" i="21"/>
  <c r="BG77" i="21"/>
  <c r="BH77" i="21"/>
  <c r="BJ77" i="21"/>
  <c r="BF77" i="21"/>
  <c r="BD77" i="21"/>
  <c r="BI77" i="21"/>
  <c r="Q123" i="21"/>
  <c r="S123" i="21"/>
  <c r="U123" i="21"/>
  <c r="P123" i="21"/>
  <c r="V123" i="21"/>
  <c r="N123" i="21"/>
  <c r="R123" i="21"/>
  <c r="O123" i="21"/>
  <c r="W168" i="21"/>
  <c r="X168" i="21" s="1"/>
  <c r="AW168" i="21"/>
  <c r="BH168" i="21"/>
  <c r="AA168" i="21" l="1"/>
  <c r="AF168" i="21"/>
  <c r="AG168" i="21"/>
  <c r="AH168" i="21" s="1"/>
  <c r="BV77" i="21"/>
  <c r="AH78" i="21"/>
  <c r="AD32" i="21"/>
  <c r="AI78" i="21"/>
  <c r="BK77" i="21"/>
  <c r="AH32" i="21"/>
  <c r="AE78" i="21"/>
  <c r="AF78" i="21"/>
  <c r="AA78" i="21"/>
  <c r="Z32" i="21"/>
  <c r="AC78" i="21"/>
  <c r="AC32" i="21"/>
  <c r="AD78" i="21"/>
  <c r="AF32" i="21"/>
  <c r="AG78" i="21"/>
  <c r="AA32" i="21"/>
  <c r="AB78" i="21"/>
  <c r="X78" i="21"/>
  <c r="G169" i="21" s="1"/>
  <c r="AS169" i="21" s="1"/>
  <c r="AG32" i="21"/>
  <c r="AB32" i="21"/>
  <c r="AE32" i="21"/>
  <c r="BP168" i="21"/>
  <c r="AF123" i="21"/>
  <c r="AH123" i="21"/>
  <c r="AD123" i="21"/>
  <c r="AG123" i="21"/>
  <c r="AC123" i="21"/>
  <c r="AI123" i="21"/>
  <c r="AB123" i="21"/>
  <c r="AE123" i="21"/>
  <c r="AA123" i="21"/>
  <c r="BK168" i="21"/>
  <c r="BN168" i="21"/>
  <c r="BL168" i="21"/>
  <c r="BQ168" i="21"/>
  <c r="BJ168" i="21"/>
  <c r="BM168" i="21"/>
  <c r="BO168" i="21"/>
  <c r="BR168" i="21"/>
  <c r="D169" i="21" l="1"/>
  <c r="AP169" i="21" s="1"/>
  <c r="S169" i="21"/>
  <c r="BD169" i="21"/>
  <c r="H169" i="21"/>
  <c r="AT169" i="21" s="1"/>
  <c r="I169" i="21"/>
  <c r="AU169" i="21" s="1"/>
  <c r="E169" i="21"/>
  <c r="AQ169" i="21" s="1"/>
  <c r="F169" i="21"/>
  <c r="AR169" i="21" s="1"/>
  <c r="C169" i="21"/>
  <c r="AO169" i="21" s="1"/>
  <c r="J169" i="21"/>
  <c r="AV169" i="21" s="1"/>
  <c r="AJ123" i="21"/>
  <c r="AJ78" i="21"/>
  <c r="AI32" i="21"/>
  <c r="W79" i="21" l="1"/>
  <c r="Q79" i="21" s="1"/>
  <c r="K169" i="21"/>
  <c r="BB169" i="21"/>
  <c r="Q169" i="21"/>
  <c r="AZ169" i="21"/>
  <c r="O169" i="21"/>
  <c r="U169" i="21"/>
  <c r="BF169" i="21"/>
  <c r="V169" i="21"/>
  <c r="BG169" i="21"/>
  <c r="BC169" i="21"/>
  <c r="R169" i="21"/>
  <c r="BE169" i="21"/>
  <c r="T169" i="21"/>
  <c r="P169" i="21"/>
  <c r="BA169" i="21"/>
  <c r="W124" i="21"/>
  <c r="V124" i="21" s="1"/>
  <c r="AQ78" i="21"/>
  <c r="AY78" i="21"/>
  <c r="AU78" i="21"/>
  <c r="AR78" i="21"/>
  <c r="AS78" i="21"/>
  <c r="AT78" i="21"/>
  <c r="AV78" i="21"/>
  <c r="AW78" i="21"/>
  <c r="AX78" i="21"/>
  <c r="O79" i="21" l="1"/>
  <c r="U79" i="21"/>
  <c r="R79" i="21"/>
  <c r="N79" i="21"/>
  <c r="S79" i="21"/>
  <c r="T79" i="21"/>
  <c r="P79" i="21"/>
  <c r="V79" i="21"/>
  <c r="BS78" i="21"/>
  <c r="BT78" i="21"/>
  <c r="BO78" i="21"/>
  <c r="BR78" i="21"/>
  <c r="BP78" i="21"/>
  <c r="BN78" i="21"/>
  <c r="BQ78" i="21"/>
  <c r="BM78" i="21"/>
  <c r="BU78" i="21"/>
  <c r="BF78" i="21"/>
  <c r="BJ78" i="21"/>
  <c r="BI78" i="21"/>
  <c r="BB78" i="21"/>
  <c r="BD78" i="21"/>
  <c r="BC78" i="21"/>
  <c r="BE78" i="21"/>
  <c r="BH78" i="21"/>
  <c r="BG78" i="21"/>
  <c r="U124" i="21"/>
  <c r="Q124" i="21"/>
  <c r="T124" i="21"/>
  <c r="N124" i="21"/>
  <c r="R124" i="21"/>
  <c r="P124" i="21"/>
  <c r="O124" i="21"/>
  <c r="S124" i="21"/>
  <c r="W169" i="21"/>
  <c r="X169" i="21" s="1"/>
  <c r="BH169" i="21"/>
  <c r="AW169" i="21"/>
  <c r="AA169" i="21" l="1"/>
  <c r="AG169" i="21"/>
  <c r="AH169" i="21" s="1"/>
  <c r="AF169" i="21"/>
  <c r="BV78" i="21"/>
  <c r="AD33" i="21"/>
  <c r="BK78" i="21"/>
  <c r="AA79" i="21"/>
  <c r="AC79" i="21"/>
  <c r="AF79" i="21"/>
  <c r="AD79" i="21"/>
  <c r="Z33" i="21"/>
  <c r="AE79" i="21"/>
  <c r="AA33" i="21"/>
  <c r="AB79" i="21"/>
  <c r="AF33" i="21"/>
  <c r="AG79" i="21"/>
  <c r="AC33" i="21"/>
  <c r="AG33" i="21"/>
  <c r="AH79" i="21"/>
  <c r="AE33" i="21"/>
  <c r="AH33" i="21"/>
  <c r="AI79" i="21"/>
  <c r="X79" i="21"/>
  <c r="C170" i="21" s="1"/>
  <c r="AO170" i="21" s="1"/>
  <c r="AB33" i="21"/>
  <c r="BN169" i="21"/>
  <c r="BQ169" i="21"/>
  <c r="BJ169" i="21"/>
  <c r="BK169" i="21"/>
  <c r="BM169" i="21"/>
  <c r="BO169" i="21"/>
  <c r="BL169" i="21"/>
  <c r="BR169" i="21"/>
  <c r="BP169" i="21"/>
  <c r="AZ170" i="21" l="1"/>
  <c r="O170" i="21"/>
  <c r="D170" i="21"/>
  <c r="H170" i="21"/>
  <c r="AT170" i="21" s="1"/>
  <c r="E170" i="21"/>
  <c r="AQ170" i="21" s="1"/>
  <c r="G170" i="21"/>
  <c r="AS170" i="21" s="1"/>
  <c r="I170" i="21"/>
  <c r="AU170" i="21" s="1"/>
  <c r="F170" i="21"/>
  <c r="AR170" i="21" s="1"/>
  <c r="J170" i="21"/>
  <c r="AV170" i="21" s="1"/>
  <c r="AJ79" i="21"/>
  <c r="AI33" i="21"/>
  <c r="W80" i="21" l="1"/>
  <c r="AP170" i="21"/>
  <c r="K170" i="21"/>
  <c r="T170" i="21"/>
  <c r="BE170" i="21"/>
  <c r="BD170" i="21"/>
  <c r="S170" i="21"/>
  <c r="BB170" i="21"/>
  <c r="Q170" i="21"/>
  <c r="R170" i="21"/>
  <c r="BC170" i="21"/>
  <c r="U170" i="21"/>
  <c r="BF170" i="21"/>
  <c r="BG170" i="21"/>
  <c r="V170" i="21"/>
  <c r="P170" i="21"/>
  <c r="BA170" i="21"/>
  <c r="W125" i="21"/>
  <c r="N125" i="21" s="1"/>
  <c r="AX79" i="21"/>
  <c r="AU79" i="21"/>
  <c r="AQ79" i="21"/>
  <c r="AR79" i="21"/>
  <c r="AT79" i="21"/>
  <c r="AV79" i="21"/>
  <c r="AW79" i="21"/>
  <c r="AY79" i="21"/>
  <c r="AS79" i="21"/>
  <c r="N80" i="21" l="1"/>
  <c r="O80" i="21"/>
  <c r="R80" i="21"/>
  <c r="V80" i="21"/>
  <c r="U80" i="21"/>
  <c r="T80" i="21"/>
  <c r="Q80" i="21"/>
  <c r="P80" i="21"/>
  <c r="S80" i="21"/>
  <c r="BP79" i="21"/>
  <c r="BM79" i="21"/>
  <c r="BN79" i="21"/>
  <c r="AH80" i="21"/>
  <c r="BO79" i="21"/>
  <c r="BT79" i="21"/>
  <c r="BR79" i="21"/>
  <c r="BQ79" i="21"/>
  <c r="BU79" i="21"/>
  <c r="BS79" i="21"/>
  <c r="BG79" i="21"/>
  <c r="BC79" i="21"/>
  <c r="BD79" i="21"/>
  <c r="BI79" i="21"/>
  <c r="BF79" i="21"/>
  <c r="BE79" i="21"/>
  <c r="BB79" i="21"/>
  <c r="BJ79" i="21"/>
  <c r="BH79" i="21"/>
  <c r="V125" i="21"/>
  <c r="O125" i="21"/>
  <c r="T125" i="21"/>
  <c r="U125" i="21"/>
  <c r="P125" i="21"/>
  <c r="R125" i="21"/>
  <c r="Q125" i="21"/>
  <c r="S125" i="21"/>
  <c r="AG34" i="21"/>
  <c r="W170" i="21"/>
  <c r="X170" i="21" s="1"/>
  <c r="BH170" i="21"/>
  <c r="AW170" i="21"/>
  <c r="AA170" i="21" l="1"/>
  <c r="AG170" i="21"/>
  <c r="AH170" i="21" s="1"/>
  <c r="AF170" i="21"/>
  <c r="BV79" i="21"/>
  <c r="AC34" i="21"/>
  <c r="AI80" i="21"/>
  <c r="AB80" i="21"/>
  <c r="AF34" i="21"/>
  <c r="BK79" i="21"/>
  <c r="AA34" i="21"/>
  <c r="AD80" i="21"/>
  <c r="AF80" i="21"/>
  <c r="AE34" i="21"/>
  <c r="AG80" i="21"/>
  <c r="AA80" i="21"/>
  <c r="AE80" i="21"/>
  <c r="AC80" i="21"/>
  <c r="AH34" i="21"/>
  <c r="Z34" i="21"/>
  <c r="X80" i="21"/>
  <c r="H171" i="21" s="1"/>
  <c r="AT171" i="21" s="1"/>
  <c r="AD34" i="21"/>
  <c r="AB34" i="21"/>
  <c r="BQ170" i="21"/>
  <c r="BK170" i="21"/>
  <c r="BL170" i="21"/>
  <c r="BO170" i="21"/>
  <c r="BP170" i="21"/>
  <c r="BJ170" i="21"/>
  <c r="BN170" i="21"/>
  <c r="BM170" i="21"/>
  <c r="BR170" i="21"/>
  <c r="T171" i="21" l="1"/>
  <c r="BE171" i="21"/>
  <c r="E171" i="21"/>
  <c r="AQ171" i="21" s="1"/>
  <c r="G171" i="21"/>
  <c r="AS171" i="21" s="1"/>
  <c r="I171" i="21"/>
  <c r="AU171" i="21" s="1"/>
  <c r="D171" i="21"/>
  <c r="AP171" i="21" s="1"/>
  <c r="F171" i="21"/>
  <c r="AR171" i="21" s="1"/>
  <c r="C171" i="21"/>
  <c r="J171" i="21"/>
  <c r="AV171" i="21" s="1"/>
  <c r="AJ80" i="21"/>
  <c r="AI34" i="21"/>
  <c r="W81" i="21" l="1"/>
  <c r="P81" i="21" s="1"/>
  <c r="AO171" i="21"/>
  <c r="K171" i="21"/>
  <c r="BA171" i="21"/>
  <c r="P171" i="21"/>
  <c r="Q171" i="21"/>
  <c r="BB171" i="21"/>
  <c r="AZ171" i="21"/>
  <c r="O171" i="21"/>
  <c r="R171" i="21"/>
  <c r="BC171" i="21"/>
  <c r="BD171" i="21"/>
  <c r="S171" i="21"/>
  <c r="BG171" i="21"/>
  <c r="V171" i="21"/>
  <c r="BF171" i="21"/>
  <c r="U171" i="21"/>
  <c r="W126" i="21"/>
  <c r="V126" i="21" s="1"/>
  <c r="AW80" i="21"/>
  <c r="AU80" i="21"/>
  <c r="AQ80" i="21"/>
  <c r="AR80" i="21"/>
  <c r="AY80" i="21"/>
  <c r="AS80" i="21"/>
  <c r="AT80" i="21"/>
  <c r="AV80" i="21"/>
  <c r="AX80" i="21"/>
  <c r="U81" i="21" l="1"/>
  <c r="S81" i="21"/>
  <c r="Q81" i="21"/>
  <c r="N81" i="21"/>
  <c r="T81" i="21"/>
  <c r="R81" i="21"/>
  <c r="O81" i="21"/>
  <c r="V81" i="21"/>
  <c r="BR80" i="21"/>
  <c r="BP80" i="21"/>
  <c r="BU80" i="21"/>
  <c r="BN80" i="21"/>
  <c r="BM80" i="21"/>
  <c r="BO80" i="21"/>
  <c r="AC81" i="21"/>
  <c r="BQ80" i="21"/>
  <c r="BT80" i="21"/>
  <c r="BS80" i="21"/>
  <c r="BJ80" i="21"/>
  <c r="BC80" i="21"/>
  <c r="BI80" i="21"/>
  <c r="BH80" i="21"/>
  <c r="BB80" i="21"/>
  <c r="BD80" i="21"/>
  <c r="BF80" i="21"/>
  <c r="BG80" i="21"/>
  <c r="BE80" i="21"/>
  <c r="Q126" i="21"/>
  <c r="O126" i="21"/>
  <c r="P126" i="21"/>
  <c r="N126" i="21"/>
  <c r="S126" i="21"/>
  <c r="R126" i="21"/>
  <c r="U126" i="21"/>
  <c r="T126" i="21"/>
  <c r="AB35" i="21"/>
  <c r="W171" i="21"/>
  <c r="X171" i="21" s="1"/>
  <c r="AW171" i="21"/>
  <c r="BL171" i="21" s="1"/>
  <c r="BH171" i="21"/>
  <c r="AA171" i="21" l="1"/>
  <c r="AG171" i="21"/>
  <c r="AH171" i="21" s="1"/>
  <c r="AF171" i="21"/>
  <c r="BV80" i="21"/>
  <c r="AH81" i="21"/>
  <c r="BK80" i="21"/>
  <c r="AG35" i="21"/>
  <c r="AF81" i="21"/>
  <c r="AG81" i="21"/>
  <c r="AA81" i="21"/>
  <c r="AD81" i="21"/>
  <c r="AH35" i="21"/>
  <c r="AI81" i="21"/>
  <c r="AE81" i="21"/>
  <c r="AA35" i="21"/>
  <c r="AB81" i="21"/>
  <c r="Z35" i="21"/>
  <c r="X81" i="21"/>
  <c r="E172" i="21" s="1"/>
  <c r="AQ172" i="21" s="1"/>
  <c r="AD35" i="21"/>
  <c r="AE35" i="21"/>
  <c r="AC35" i="21"/>
  <c r="AF35" i="21"/>
  <c r="BK171" i="21"/>
  <c r="BN171" i="21"/>
  <c r="BR171" i="21"/>
  <c r="BP171" i="21"/>
  <c r="BM171" i="21"/>
  <c r="BO171" i="21"/>
  <c r="BQ171" i="21"/>
  <c r="BJ171" i="21"/>
  <c r="Q172" i="21" l="1"/>
  <c r="BB172" i="21"/>
  <c r="G172" i="21"/>
  <c r="AS172" i="21" s="1"/>
  <c r="I172" i="21"/>
  <c r="AU172" i="21" s="1"/>
  <c r="H172" i="21"/>
  <c r="AT172" i="21" s="1"/>
  <c r="F172" i="21"/>
  <c r="AR172" i="21" s="1"/>
  <c r="C172" i="21"/>
  <c r="AO172" i="21" s="1"/>
  <c r="D172" i="21"/>
  <c r="AP172" i="21" s="1"/>
  <c r="J172" i="21"/>
  <c r="AV172" i="21" s="1"/>
  <c r="AJ81" i="21"/>
  <c r="AI35" i="21"/>
  <c r="W82" i="21" l="1"/>
  <c r="V82" i="21" s="1"/>
  <c r="K172" i="21"/>
  <c r="P172" i="21"/>
  <c r="BA172" i="21"/>
  <c r="AZ172" i="21"/>
  <c r="O172" i="21"/>
  <c r="S172" i="21"/>
  <c r="BD172" i="21"/>
  <c r="BG172" i="21"/>
  <c r="V172" i="21"/>
  <c r="BE172" i="21"/>
  <c r="T172" i="21"/>
  <c r="R172" i="21"/>
  <c r="BC172" i="21"/>
  <c r="BF172" i="21"/>
  <c r="U172" i="21"/>
  <c r="AV81" i="21"/>
  <c r="AU81" i="21"/>
  <c r="AQ81" i="21"/>
  <c r="AR81" i="21"/>
  <c r="AT81" i="21"/>
  <c r="AW81" i="21"/>
  <c r="AX81" i="21"/>
  <c r="AY81" i="21"/>
  <c r="AS81" i="21"/>
  <c r="W127" i="21"/>
  <c r="N127" i="21" s="1"/>
  <c r="O82" i="21" l="1"/>
  <c r="P82" i="21"/>
  <c r="R82" i="21"/>
  <c r="N82" i="21"/>
  <c r="Q82" i="21"/>
  <c r="S82" i="21"/>
  <c r="U82" i="21"/>
  <c r="T82" i="21"/>
  <c r="BM81" i="21"/>
  <c r="BQ81" i="21"/>
  <c r="AB82" i="21"/>
  <c r="BU81" i="21"/>
  <c r="BT81" i="21"/>
  <c r="BO81" i="21"/>
  <c r="BS81" i="21"/>
  <c r="BP81" i="21"/>
  <c r="BR81" i="21"/>
  <c r="BN81" i="21"/>
  <c r="BH81" i="21"/>
  <c r="BE81" i="21"/>
  <c r="BC81" i="21"/>
  <c r="BF81" i="21"/>
  <c r="BI81" i="21"/>
  <c r="BD81" i="21"/>
  <c r="BG81" i="21"/>
  <c r="BB81" i="21"/>
  <c r="BJ81" i="21"/>
  <c r="P127" i="21"/>
  <c r="Q127" i="21"/>
  <c r="U127" i="21"/>
  <c r="O127" i="21"/>
  <c r="S127" i="21"/>
  <c r="V127" i="21"/>
  <c r="T127" i="21"/>
  <c r="R127" i="21"/>
  <c r="AA36" i="21"/>
  <c r="W172" i="21"/>
  <c r="X172" i="21" s="1"/>
  <c r="BH172" i="21"/>
  <c r="AW172" i="21"/>
  <c r="BQ172" i="21" s="1"/>
  <c r="AA172" i="21" l="1"/>
  <c r="AF172" i="21"/>
  <c r="AG172" i="21"/>
  <c r="AH172" i="21" s="1"/>
  <c r="BV81" i="21"/>
  <c r="AG82" i="21"/>
  <c r="AE36" i="21"/>
  <c r="AB36" i="21"/>
  <c r="AI82" i="21"/>
  <c r="AF36" i="21"/>
  <c r="BK81" i="21"/>
  <c r="AF82" i="21"/>
  <c r="AA82" i="21"/>
  <c r="AH36" i="21"/>
  <c r="AC82" i="21"/>
  <c r="AG36" i="21"/>
  <c r="AH82" i="21"/>
  <c r="AC36" i="21"/>
  <c r="AD82" i="21"/>
  <c r="AD36" i="21"/>
  <c r="AE82" i="21"/>
  <c r="Z36" i="21"/>
  <c r="X82" i="21"/>
  <c r="E173" i="21" s="1"/>
  <c r="AQ173" i="21" s="1"/>
  <c r="AH127" i="21"/>
  <c r="BM172" i="21"/>
  <c r="BL172" i="21"/>
  <c r="BK172" i="21"/>
  <c r="BJ172" i="21"/>
  <c r="BN172" i="21"/>
  <c r="BP172" i="21"/>
  <c r="BO172" i="21"/>
  <c r="BR172" i="21"/>
  <c r="AE127" i="21"/>
  <c r="AB127" i="21"/>
  <c r="AF127" i="21"/>
  <c r="AG127" i="21"/>
  <c r="AD127" i="21"/>
  <c r="AA127" i="21"/>
  <c r="AI127" i="21"/>
  <c r="AC127" i="21"/>
  <c r="Q173" i="21" l="1"/>
  <c r="BB173" i="21"/>
  <c r="C173" i="21"/>
  <c r="AO173" i="21" s="1"/>
  <c r="H173" i="21"/>
  <c r="AT173" i="21" s="1"/>
  <c r="F173" i="21"/>
  <c r="AR173" i="21" s="1"/>
  <c r="D173" i="21"/>
  <c r="AP173" i="21" s="1"/>
  <c r="I173" i="21"/>
  <c r="AU173" i="21" s="1"/>
  <c r="G173" i="21"/>
  <c r="AS173" i="21" s="1"/>
  <c r="J173" i="21"/>
  <c r="AV173" i="21" s="1"/>
  <c r="AJ82" i="21"/>
  <c r="AJ127" i="21"/>
  <c r="AI36" i="21"/>
  <c r="W83" i="21" l="1"/>
  <c r="K173" i="21"/>
  <c r="O173" i="21"/>
  <c r="AZ173" i="21"/>
  <c r="BF173" i="21"/>
  <c r="U173" i="21"/>
  <c r="BA173" i="21"/>
  <c r="P173" i="21"/>
  <c r="R173" i="21"/>
  <c r="BC173" i="21"/>
  <c r="BG173" i="21"/>
  <c r="V173" i="21"/>
  <c r="BD173" i="21"/>
  <c r="S173" i="21"/>
  <c r="T173" i="21"/>
  <c r="BE173" i="21"/>
  <c r="W128" i="21"/>
  <c r="V128" i="21" s="1"/>
  <c r="AU82" i="21"/>
  <c r="AV82" i="21"/>
  <c r="AQ82" i="21"/>
  <c r="AR82" i="21"/>
  <c r="AW82" i="21"/>
  <c r="AS82" i="21"/>
  <c r="AY82" i="21"/>
  <c r="AX82" i="21"/>
  <c r="AT82" i="21"/>
  <c r="N83" i="21" l="1"/>
  <c r="Q83" i="21"/>
  <c r="U83" i="21"/>
  <c r="S83" i="21"/>
  <c r="R83" i="21"/>
  <c r="O83" i="21"/>
  <c r="T83" i="21"/>
  <c r="P83" i="21"/>
  <c r="AB37" i="21" s="1"/>
  <c r="V83" i="21"/>
  <c r="BQ82" i="21"/>
  <c r="BT82" i="21"/>
  <c r="BP82" i="21"/>
  <c r="BO82" i="21"/>
  <c r="BS82" i="21"/>
  <c r="BU82" i="21"/>
  <c r="BN82" i="21"/>
  <c r="BM82" i="21"/>
  <c r="BR82" i="21"/>
  <c r="BH82" i="21"/>
  <c r="BC82" i="21"/>
  <c r="BB82" i="21"/>
  <c r="BE82" i="21"/>
  <c r="BF82" i="21"/>
  <c r="BD82" i="21"/>
  <c r="BG82" i="21"/>
  <c r="BI82" i="21"/>
  <c r="BJ82" i="21"/>
  <c r="P128" i="21"/>
  <c r="U128" i="21"/>
  <c r="S128" i="21"/>
  <c r="O128" i="21"/>
  <c r="R128" i="21"/>
  <c r="N128" i="21"/>
  <c r="Q128" i="21"/>
  <c r="T128" i="21"/>
  <c r="W173" i="21"/>
  <c r="X173" i="21" s="1"/>
  <c r="AW173" i="21"/>
  <c r="BM173" i="21" s="1"/>
  <c r="BH173" i="21"/>
  <c r="AC83" i="21" l="1"/>
  <c r="AA173" i="21"/>
  <c r="AF173" i="21"/>
  <c r="AG173" i="21"/>
  <c r="AH173" i="21" s="1"/>
  <c r="BV82" i="21"/>
  <c r="BK82" i="21"/>
  <c r="AH128" i="21"/>
  <c r="AA83" i="21"/>
  <c r="AF37" i="21"/>
  <c r="AG83" i="21"/>
  <c r="AD37" i="21"/>
  <c r="AE83" i="21"/>
  <c r="AG37" i="21"/>
  <c r="AH83" i="21"/>
  <c r="AC37" i="21"/>
  <c r="AD83" i="21"/>
  <c r="AE37" i="21"/>
  <c r="AF83" i="21"/>
  <c r="AB83" i="21"/>
  <c r="AH37" i="21"/>
  <c r="AI83" i="21"/>
  <c r="Z37" i="21"/>
  <c r="X83" i="21"/>
  <c r="E174" i="21" s="1"/>
  <c r="AQ174" i="21" s="1"/>
  <c r="AA37" i="21"/>
  <c r="AC128" i="21"/>
  <c r="AF128" i="21"/>
  <c r="BN173" i="21"/>
  <c r="BQ173" i="21"/>
  <c r="BK173" i="21"/>
  <c r="AD128" i="21"/>
  <c r="BR173" i="21"/>
  <c r="BO173" i="21"/>
  <c r="BP173" i="21"/>
  <c r="BL173" i="21"/>
  <c r="BJ173" i="21"/>
  <c r="AE128" i="21"/>
  <c r="AG128" i="21"/>
  <c r="AB128" i="21"/>
  <c r="AI128" i="21"/>
  <c r="AA128" i="21"/>
  <c r="Q174" i="21" l="1"/>
  <c r="BB174" i="21"/>
  <c r="C174" i="21"/>
  <c r="AO174" i="21" s="1"/>
  <c r="F174" i="21"/>
  <c r="AR174" i="21" s="1"/>
  <c r="I174" i="21"/>
  <c r="AU174" i="21" s="1"/>
  <c r="G174" i="21"/>
  <c r="AS174" i="21" s="1"/>
  <c r="D174" i="21"/>
  <c r="AP174" i="21" s="1"/>
  <c r="H174" i="21"/>
  <c r="AT174" i="21" s="1"/>
  <c r="J174" i="21"/>
  <c r="AV174" i="21" s="1"/>
  <c r="AI37" i="21"/>
  <c r="AJ83" i="21"/>
  <c r="AJ128" i="21"/>
  <c r="W84" i="21" l="1"/>
  <c r="T84" i="21" s="1"/>
  <c r="K174" i="21"/>
  <c r="V174" i="21"/>
  <c r="BG174" i="21"/>
  <c r="BA174" i="21"/>
  <c r="P174" i="21"/>
  <c r="BF174" i="21"/>
  <c r="U174" i="21"/>
  <c r="O174" i="21"/>
  <c r="AZ174" i="21"/>
  <c r="BD174" i="21"/>
  <c r="S174" i="21"/>
  <c r="BC174" i="21"/>
  <c r="R174" i="21"/>
  <c r="T174" i="21"/>
  <c r="BE174" i="21"/>
  <c r="W129" i="21"/>
  <c r="O129" i="21" s="1"/>
  <c r="AT83" i="21"/>
  <c r="AV83" i="21"/>
  <c r="AQ83" i="21"/>
  <c r="AR83" i="21"/>
  <c r="AS83" i="21"/>
  <c r="AU83" i="21"/>
  <c r="AW83" i="21"/>
  <c r="AX83" i="21"/>
  <c r="AY83" i="21"/>
  <c r="P84" i="21" l="1"/>
  <c r="S84" i="21"/>
  <c r="U84" i="21"/>
  <c r="N84" i="21"/>
  <c r="Q84" i="21"/>
  <c r="V84" i="21"/>
  <c r="O84" i="21"/>
  <c r="R84" i="21"/>
  <c r="BR83" i="21"/>
  <c r="BU83" i="21"/>
  <c r="BP83" i="21"/>
  <c r="BQ83" i="21"/>
  <c r="AG84" i="21"/>
  <c r="BT83" i="21"/>
  <c r="BO83" i="21"/>
  <c r="BS83" i="21"/>
  <c r="BN83" i="21"/>
  <c r="BM83" i="21"/>
  <c r="BD83" i="21"/>
  <c r="BC83" i="21"/>
  <c r="BJ83" i="21"/>
  <c r="BE83" i="21"/>
  <c r="BF83" i="21"/>
  <c r="BB83" i="21"/>
  <c r="BG83" i="21"/>
  <c r="BI83" i="21"/>
  <c r="BH83" i="21"/>
  <c r="S129" i="21"/>
  <c r="T129" i="21"/>
  <c r="V129" i="21"/>
  <c r="Q129" i="21"/>
  <c r="N129" i="21"/>
  <c r="P129" i="21"/>
  <c r="R129" i="21"/>
  <c r="U129" i="21"/>
  <c r="W174" i="21"/>
  <c r="X174" i="21" s="1"/>
  <c r="AW174" i="21"/>
  <c r="BR174" i="21" s="1"/>
  <c r="BH174" i="21"/>
  <c r="AA174" i="21" l="1"/>
  <c r="AF174" i="21"/>
  <c r="AG174" i="21"/>
  <c r="AH174" i="21" s="1"/>
  <c r="BV83" i="21"/>
  <c r="AE38" i="21"/>
  <c r="BK83" i="21"/>
  <c r="AH129" i="21"/>
  <c r="AA84" i="21"/>
  <c r="AF84" i="21"/>
  <c r="AH84" i="21"/>
  <c r="AH38" i="21"/>
  <c r="AI84" i="21"/>
  <c r="AD84" i="21"/>
  <c r="AB38" i="21"/>
  <c r="AC84" i="21"/>
  <c r="AD38" i="21"/>
  <c r="AE84" i="21"/>
  <c r="AA38" i="21"/>
  <c r="AB84" i="21"/>
  <c r="Z38" i="21"/>
  <c r="X84" i="21"/>
  <c r="I175" i="21" s="1"/>
  <c r="AU175" i="21" s="1"/>
  <c r="AG38" i="21"/>
  <c r="AC38" i="21"/>
  <c r="AF38" i="21"/>
  <c r="AI129" i="21"/>
  <c r="AA129" i="21"/>
  <c r="AE129" i="21"/>
  <c r="AB129" i="21"/>
  <c r="BK174" i="21"/>
  <c r="BJ174" i="21"/>
  <c r="BO174" i="21"/>
  <c r="BL174" i="21"/>
  <c r="BP174" i="21"/>
  <c r="BN174" i="21"/>
  <c r="BQ174" i="21"/>
  <c r="BM174" i="21"/>
  <c r="AF129" i="21"/>
  <c r="AG129" i="21"/>
  <c r="AC129" i="21"/>
  <c r="AD129" i="21"/>
  <c r="U175" i="21" l="1"/>
  <c r="BF175" i="21"/>
  <c r="G175" i="21"/>
  <c r="AS175" i="21" s="1"/>
  <c r="C175" i="21"/>
  <c r="AO175" i="21" s="1"/>
  <c r="F175" i="21"/>
  <c r="AR175" i="21" s="1"/>
  <c r="H175" i="21"/>
  <c r="AT175" i="21" s="1"/>
  <c r="D175" i="21"/>
  <c r="AP175" i="21" s="1"/>
  <c r="E175" i="21"/>
  <c r="AQ175" i="21" s="1"/>
  <c r="AJ129" i="21"/>
  <c r="AJ84" i="21"/>
  <c r="J175" i="21"/>
  <c r="AV175" i="21" s="1"/>
  <c r="AI38" i="21"/>
  <c r="W85" i="21" l="1"/>
  <c r="K175" i="21"/>
  <c r="BB175" i="21"/>
  <c r="Q175" i="21"/>
  <c r="P175" i="21"/>
  <c r="BA175" i="21"/>
  <c r="BC175" i="21"/>
  <c r="R175" i="21"/>
  <c r="BE175" i="21"/>
  <c r="T175" i="21"/>
  <c r="AZ175" i="21"/>
  <c r="O175" i="21"/>
  <c r="V175" i="21"/>
  <c r="BG175" i="21"/>
  <c r="S175" i="21"/>
  <c r="BD175" i="21"/>
  <c r="O85" i="21"/>
  <c r="W130" i="21"/>
  <c r="N130" i="21" s="1"/>
  <c r="AS84" i="21"/>
  <c r="AV84" i="21"/>
  <c r="AQ84" i="21"/>
  <c r="AR84" i="21"/>
  <c r="AT84" i="21"/>
  <c r="AY84" i="21"/>
  <c r="AU84" i="21"/>
  <c r="AW84" i="21"/>
  <c r="AX84" i="21"/>
  <c r="R85" i="21" l="1"/>
  <c r="S85" i="21"/>
  <c r="V85" i="21"/>
  <c r="AH39" i="21" s="1"/>
  <c r="Q85" i="21"/>
  <c r="T85" i="21"/>
  <c r="P85" i="21"/>
  <c r="N85" i="21"/>
  <c r="U85" i="21"/>
  <c r="BN84" i="21"/>
  <c r="BM84" i="21"/>
  <c r="BR84" i="21"/>
  <c r="BO84" i="21"/>
  <c r="BT84" i="21"/>
  <c r="BS84" i="21"/>
  <c r="BU84" i="21"/>
  <c r="BQ84" i="21"/>
  <c r="BP84" i="21"/>
  <c r="BC84" i="21"/>
  <c r="BB84" i="21"/>
  <c r="BE84" i="21"/>
  <c r="BI84" i="21"/>
  <c r="BG84" i="21"/>
  <c r="BD84" i="21"/>
  <c r="BH84" i="21"/>
  <c r="BF84" i="21"/>
  <c r="BJ84" i="21"/>
  <c r="O130" i="21"/>
  <c r="T130" i="21"/>
  <c r="S130" i="21"/>
  <c r="P130" i="21"/>
  <c r="R130" i="21"/>
  <c r="V130" i="21"/>
  <c r="Q130" i="21"/>
  <c r="U130" i="21"/>
  <c r="W175" i="21"/>
  <c r="X175" i="21" s="1"/>
  <c r="BH175" i="21"/>
  <c r="AW175" i="21"/>
  <c r="AI85" i="21" l="1"/>
  <c r="AA175" i="21"/>
  <c r="AF175" i="21"/>
  <c r="AG175" i="21"/>
  <c r="AH175" i="21" s="1"/>
  <c r="BV84" i="21"/>
  <c r="AD85" i="21"/>
  <c r="AB85" i="21"/>
  <c r="AH85" i="21"/>
  <c r="AE85" i="21"/>
  <c r="BK84" i="21"/>
  <c r="AA39" i="21"/>
  <c r="AG130" i="21"/>
  <c r="AC39" i="21"/>
  <c r="AE39" i="21"/>
  <c r="AA85" i="21"/>
  <c r="AG85" i="21"/>
  <c r="AC85" i="21"/>
  <c r="AF39" i="21"/>
  <c r="AF85" i="21"/>
  <c r="AG39" i="21"/>
  <c r="AB39" i="21"/>
  <c r="Z39" i="21"/>
  <c r="X85" i="21"/>
  <c r="E176" i="21" s="1"/>
  <c r="AQ176" i="21" s="1"/>
  <c r="AD39" i="21"/>
  <c r="AC130" i="21"/>
  <c r="AD130" i="21"/>
  <c r="AF130" i="21"/>
  <c r="AE130" i="21"/>
  <c r="AI130" i="21"/>
  <c r="AH130" i="21"/>
  <c r="AA130" i="21"/>
  <c r="AB130" i="21"/>
  <c r="BP175" i="21"/>
  <c r="BL175" i="21"/>
  <c r="BK175" i="21"/>
  <c r="BN175" i="21"/>
  <c r="BQ175" i="21"/>
  <c r="BR175" i="21"/>
  <c r="BO175" i="21"/>
  <c r="BJ175" i="21"/>
  <c r="BM175" i="21"/>
  <c r="BB176" i="21" l="1"/>
  <c r="Q176" i="21"/>
  <c r="D176" i="21"/>
  <c r="AP176" i="21" s="1"/>
  <c r="G176" i="21"/>
  <c r="AS176" i="21" s="1"/>
  <c r="F176" i="21"/>
  <c r="AR176" i="21" s="1"/>
  <c r="C176" i="21"/>
  <c r="AO176" i="21" s="1"/>
  <c r="I176" i="21"/>
  <c r="AU176" i="21" s="1"/>
  <c r="H176" i="21"/>
  <c r="AT176" i="21" s="1"/>
  <c r="AJ130" i="21"/>
  <c r="J176" i="21"/>
  <c r="AV176" i="21" s="1"/>
  <c r="AJ85" i="21"/>
  <c r="AI39" i="21"/>
  <c r="W86" i="21" l="1"/>
  <c r="V86" i="21" s="1"/>
  <c r="K176" i="21"/>
  <c r="O176" i="21"/>
  <c r="AZ176" i="21"/>
  <c r="BA176" i="21"/>
  <c r="P176" i="21"/>
  <c r="U176" i="21"/>
  <c r="BF176" i="21"/>
  <c r="BG176" i="21"/>
  <c r="V176" i="21"/>
  <c r="T176" i="21"/>
  <c r="BE176" i="21"/>
  <c r="R176" i="21"/>
  <c r="BC176" i="21"/>
  <c r="BD176" i="21"/>
  <c r="S176" i="21"/>
  <c r="AR85" i="21"/>
  <c r="AV85" i="21"/>
  <c r="AQ85" i="21"/>
  <c r="AS85" i="21"/>
  <c r="AX85" i="21"/>
  <c r="AT85" i="21"/>
  <c r="AU85" i="21"/>
  <c r="AW85" i="21"/>
  <c r="AY85" i="21"/>
  <c r="W131" i="21"/>
  <c r="V131" i="21" s="1"/>
  <c r="R86" i="21" l="1"/>
  <c r="S86" i="21"/>
  <c r="AF86" i="21" s="1"/>
  <c r="U86" i="21"/>
  <c r="N86" i="21"/>
  <c r="Q86" i="21"/>
  <c r="T86" i="21"/>
  <c r="O86" i="21"/>
  <c r="P86" i="21"/>
  <c r="BR85" i="21"/>
  <c r="BU85" i="21"/>
  <c r="BN85" i="21"/>
  <c r="BS85" i="21"/>
  <c r="BT85" i="21"/>
  <c r="BM85" i="21"/>
  <c r="BQ85" i="21"/>
  <c r="BO85" i="21"/>
  <c r="BP85" i="21"/>
  <c r="BI85" i="21"/>
  <c r="BD85" i="21"/>
  <c r="BB85" i="21"/>
  <c r="BG85" i="21"/>
  <c r="BJ85" i="21"/>
  <c r="BC85" i="21"/>
  <c r="BH85" i="21"/>
  <c r="BE85" i="21"/>
  <c r="BF85" i="21"/>
  <c r="P131" i="21"/>
  <c r="T131" i="21"/>
  <c r="O131" i="21"/>
  <c r="Q131" i="21"/>
  <c r="R131" i="21"/>
  <c r="N131" i="21"/>
  <c r="U131" i="21"/>
  <c r="S131" i="21"/>
  <c r="W176" i="21"/>
  <c r="X176" i="21" s="1"/>
  <c r="BH176" i="21"/>
  <c r="AW176" i="21"/>
  <c r="AA176" i="21" l="1"/>
  <c r="AG176" i="21"/>
  <c r="AH176" i="21" s="1"/>
  <c r="AF176" i="21"/>
  <c r="BV85" i="21"/>
  <c r="AF40" i="21"/>
  <c r="AH86" i="21"/>
  <c r="BK85" i="21"/>
  <c r="AA131" i="21"/>
  <c r="AA86" i="21"/>
  <c r="AG40" i="21"/>
  <c r="AG86" i="21"/>
  <c r="AA40" i="21"/>
  <c r="AB86" i="21"/>
  <c r="AD40" i="21"/>
  <c r="AE86" i="21"/>
  <c r="AC40" i="21"/>
  <c r="AD86" i="21"/>
  <c r="AH40" i="21"/>
  <c r="AI86" i="21"/>
  <c r="AC86" i="21"/>
  <c r="AB40" i="21"/>
  <c r="X86" i="21"/>
  <c r="H177" i="21" s="1"/>
  <c r="AT177" i="21" s="1"/>
  <c r="Z40" i="21"/>
  <c r="AE40" i="21"/>
  <c r="AH131" i="21"/>
  <c r="AC131" i="21"/>
  <c r="AI131" i="21"/>
  <c r="AG131" i="21"/>
  <c r="AD131" i="21"/>
  <c r="AF131" i="21"/>
  <c r="BL176" i="21"/>
  <c r="AB131" i="21"/>
  <c r="BO176" i="21"/>
  <c r="AE131" i="21"/>
  <c r="BK176" i="21"/>
  <c r="BJ176" i="21"/>
  <c r="BP176" i="21"/>
  <c r="BR176" i="21"/>
  <c r="BQ176" i="21"/>
  <c r="BM176" i="21"/>
  <c r="BN176" i="21"/>
  <c r="I177" i="21" l="1"/>
  <c r="AU177" i="21" s="1"/>
  <c r="F177" i="21"/>
  <c r="AR177" i="21" s="1"/>
  <c r="BE177" i="21"/>
  <c r="T177" i="21"/>
  <c r="D177" i="21"/>
  <c r="AP177" i="21" s="1"/>
  <c r="C177" i="21"/>
  <c r="G177" i="21"/>
  <c r="AS177" i="21" s="1"/>
  <c r="E177" i="21"/>
  <c r="AQ177" i="21" s="1"/>
  <c r="J177" i="21"/>
  <c r="AV177" i="21" s="1"/>
  <c r="AJ86" i="21"/>
  <c r="AJ131" i="21"/>
  <c r="AI40" i="21"/>
  <c r="W87" i="21" l="1"/>
  <c r="S87" i="21" s="1"/>
  <c r="AO177" i="21"/>
  <c r="K177" i="21"/>
  <c r="BC177" i="21"/>
  <c r="U177" i="21"/>
  <c r="R177" i="21"/>
  <c r="BF177" i="21"/>
  <c r="AZ177" i="21"/>
  <c r="O177" i="21"/>
  <c r="BA177" i="21"/>
  <c r="P177" i="21"/>
  <c r="V177" i="21"/>
  <c r="BG177" i="21"/>
  <c r="BB177" i="21"/>
  <c r="Q177" i="21"/>
  <c r="S177" i="21"/>
  <c r="BD177" i="21"/>
  <c r="W132" i="21"/>
  <c r="U132" i="21" s="1"/>
  <c r="AQ86" i="21"/>
  <c r="AY86" i="21"/>
  <c r="AV86" i="21"/>
  <c r="AR86" i="21"/>
  <c r="AS86" i="21"/>
  <c r="AX86" i="21"/>
  <c r="AW86" i="21"/>
  <c r="AT86" i="21"/>
  <c r="AU86" i="21"/>
  <c r="R87" i="21" l="1"/>
  <c r="P87" i="21"/>
  <c r="Q87" i="21"/>
  <c r="N87" i="21"/>
  <c r="T87" i="21"/>
  <c r="U87" i="21"/>
  <c r="AH87" i="21" s="1"/>
  <c r="V87" i="21"/>
  <c r="O87" i="21"/>
  <c r="BO86" i="21"/>
  <c r="BN86" i="21"/>
  <c r="BR86" i="21"/>
  <c r="BT86" i="21"/>
  <c r="BU86" i="21"/>
  <c r="BQ86" i="21"/>
  <c r="BM86" i="21"/>
  <c r="BP86" i="21"/>
  <c r="BS86" i="21"/>
  <c r="BJ86" i="21"/>
  <c r="BC86" i="21"/>
  <c r="BF86" i="21"/>
  <c r="BB86" i="21"/>
  <c r="BE86" i="21"/>
  <c r="BG86" i="21"/>
  <c r="BI86" i="21"/>
  <c r="BH86" i="21"/>
  <c r="BD86" i="21"/>
  <c r="Q132" i="21"/>
  <c r="P132" i="21"/>
  <c r="O132" i="21"/>
  <c r="V132" i="21"/>
  <c r="N132" i="21"/>
  <c r="T132" i="21"/>
  <c r="S132" i="21"/>
  <c r="R132" i="21"/>
  <c r="W177" i="21"/>
  <c r="X177" i="21" s="1"/>
  <c r="AW177" i="21"/>
  <c r="BH177" i="21"/>
  <c r="AG41" i="21" l="1"/>
  <c r="AF177" i="21"/>
  <c r="AG177" i="21"/>
  <c r="AH177" i="21" s="1"/>
  <c r="BV86" i="21"/>
  <c r="Z41" i="21"/>
  <c r="BK86" i="21"/>
  <c r="AE132" i="21"/>
  <c r="AC41" i="21"/>
  <c r="AD87" i="21"/>
  <c r="AF87" i="21"/>
  <c r="AE41" i="21"/>
  <c r="AG87" i="21"/>
  <c r="AC87" i="21"/>
  <c r="AA87" i="21"/>
  <c r="AH41" i="21"/>
  <c r="AI87" i="21"/>
  <c r="AA41" i="21"/>
  <c r="AB87" i="21"/>
  <c r="AD41" i="21"/>
  <c r="AE87" i="21"/>
  <c r="X87" i="21"/>
  <c r="D178" i="21" s="1"/>
  <c r="AP178" i="21" s="1"/>
  <c r="AB41" i="21"/>
  <c r="AF41" i="21"/>
  <c r="AA132" i="21"/>
  <c r="AC132" i="21"/>
  <c r="AG132" i="21"/>
  <c r="AD132" i="21"/>
  <c r="AF132" i="21"/>
  <c r="AB132" i="21"/>
  <c r="AI132" i="21"/>
  <c r="AA177" i="21"/>
  <c r="BN177" i="21"/>
  <c r="BK177" i="21"/>
  <c r="BL177" i="21"/>
  <c r="BR177" i="21"/>
  <c r="BM177" i="21"/>
  <c r="BJ177" i="21"/>
  <c r="BO177" i="21"/>
  <c r="BQ177" i="21"/>
  <c r="BP177" i="21"/>
  <c r="AH132" i="21"/>
  <c r="P178" i="21" l="1"/>
  <c r="BA178" i="21"/>
  <c r="I178" i="21"/>
  <c r="AU178" i="21" s="1"/>
  <c r="H178" i="21"/>
  <c r="AT178" i="21" s="1"/>
  <c r="C178" i="21"/>
  <c r="AO178" i="21" s="1"/>
  <c r="E178" i="21"/>
  <c r="AQ178" i="21" s="1"/>
  <c r="F178" i="21"/>
  <c r="AR178" i="21" s="1"/>
  <c r="G178" i="21"/>
  <c r="AS178" i="21" s="1"/>
  <c r="AJ132" i="21"/>
  <c r="AJ87" i="21"/>
  <c r="J178" i="21"/>
  <c r="AV178" i="21" s="1"/>
  <c r="AI41" i="21"/>
  <c r="W88" i="21" l="1"/>
  <c r="T88" i="21" s="1"/>
  <c r="K178" i="21"/>
  <c r="BB178" i="21"/>
  <c r="Q178" i="21"/>
  <c r="BG178" i="21"/>
  <c r="V178" i="21"/>
  <c r="U178" i="21"/>
  <c r="BF178" i="21"/>
  <c r="O178" i="21"/>
  <c r="AZ178" i="21"/>
  <c r="BE178" i="21"/>
  <c r="T178" i="21"/>
  <c r="BD178" i="21"/>
  <c r="S178" i="21"/>
  <c r="R178" i="21"/>
  <c r="BC178" i="21"/>
  <c r="AX87" i="21"/>
  <c r="AV87" i="21"/>
  <c r="AR87" i="21"/>
  <c r="AS87" i="21"/>
  <c r="AU87" i="21"/>
  <c r="AQ87" i="21"/>
  <c r="AT87" i="21"/>
  <c r="AW87" i="21"/>
  <c r="AY87" i="21"/>
  <c r="W133" i="21"/>
  <c r="T133" i="21" s="1"/>
  <c r="O88" i="21" l="1"/>
  <c r="U88" i="21"/>
  <c r="V88" i="21"/>
  <c r="AI88" i="21" s="1"/>
  <c r="S88" i="21"/>
  <c r="Q88" i="21"/>
  <c r="R88" i="21"/>
  <c r="N88" i="21"/>
  <c r="P88" i="21"/>
  <c r="BS87" i="21"/>
  <c r="BP87" i="21"/>
  <c r="BQ87" i="21"/>
  <c r="BO87" i="21"/>
  <c r="BN87" i="21"/>
  <c r="BM87" i="21"/>
  <c r="BR87" i="21"/>
  <c r="BU87" i="21"/>
  <c r="BT87" i="21"/>
  <c r="BF87" i="21"/>
  <c r="BD87" i="21"/>
  <c r="BC87" i="21"/>
  <c r="BI87" i="21"/>
  <c r="BH87" i="21"/>
  <c r="BJ87" i="21"/>
  <c r="BE87" i="21"/>
  <c r="BG87" i="21"/>
  <c r="BB87" i="21"/>
  <c r="P133" i="21"/>
  <c r="O133" i="21"/>
  <c r="V133" i="21"/>
  <c r="N133" i="21"/>
  <c r="U133" i="21"/>
  <c r="R133" i="21"/>
  <c r="S133" i="21"/>
  <c r="Q133" i="21"/>
  <c r="AH42" i="21"/>
  <c r="W178" i="21"/>
  <c r="X178" i="21" s="1"/>
  <c r="AW178" i="21"/>
  <c r="BR178" i="21" s="1"/>
  <c r="BH178" i="21"/>
  <c r="AA178" i="21" l="1"/>
  <c r="AG178" i="21"/>
  <c r="AH178" i="21" s="1"/>
  <c r="AF178" i="21"/>
  <c r="BV87" i="21"/>
  <c r="AH88" i="21"/>
  <c r="BK87" i="21"/>
  <c r="AG42" i="21"/>
  <c r="AB88" i="21"/>
  <c r="AE88" i="21"/>
  <c r="AA42" i="21"/>
  <c r="AC88" i="21"/>
  <c r="AA88" i="21"/>
  <c r="AF42" i="21"/>
  <c r="AG88" i="21"/>
  <c r="AC42" i="21"/>
  <c r="AD88" i="21"/>
  <c r="AE42" i="21"/>
  <c r="AF88" i="21"/>
  <c r="Z42" i="21"/>
  <c r="X88" i="21"/>
  <c r="F179" i="21" s="1"/>
  <c r="AR179" i="21" s="1"/>
  <c r="AB42" i="21"/>
  <c r="AD42" i="21"/>
  <c r="BK178" i="21"/>
  <c r="BL178" i="21"/>
  <c r="BM178" i="21"/>
  <c r="BQ178" i="21"/>
  <c r="BO178" i="21"/>
  <c r="BN178" i="21"/>
  <c r="BJ178" i="21"/>
  <c r="BP178" i="21"/>
  <c r="R179" i="21" l="1"/>
  <c r="BC179" i="21"/>
  <c r="E179" i="21"/>
  <c r="AQ179" i="21" s="1"/>
  <c r="H179" i="21"/>
  <c r="AT179" i="21" s="1"/>
  <c r="I179" i="21"/>
  <c r="AU179" i="21" s="1"/>
  <c r="D179" i="21"/>
  <c r="AP179" i="21" s="1"/>
  <c r="G179" i="21"/>
  <c r="AS179" i="21" s="1"/>
  <c r="C179" i="21"/>
  <c r="AJ88" i="21"/>
  <c r="J179" i="21"/>
  <c r="AV179" i="21" s="1"/>
  <c r="AI42" i="21"/>
  <c r="W89" i="21" l="1"/>
  <c r="AO179" i="21"/>
  <c r="K179" i="21"/>
  <c r="BA179" i="21"/>
  <c r="P179" i="21"/>
  <c r="Q179" i="21"/>
  <c r="BB179" i="21"/>
  <c r="BD179" i="21"/>
  <c r="S179" i="21"/>
  <c r="T179" i="21"/>
  <c r="BE179" i="21"/>
  <c r="O179" i="21"/>
  <c r="AZ179" i="21"/>
  <c r="BF179" i="21"/>
  <c r="U179" i="21"/>
  <c r="BG179" i="21"/>
  <c r="V179" i="21"/>
  <c r="W134" i="21"/>
  <c r="Q134" i="21" s="1"/>
  <c r="AW88" i="21"/>
  <c r="AV88" i="21"/>
  <c r="AR88" i="21"/>
  <c r="AS88" i="21"/>
  <c r="AX88" i="21"/>
  <c r="AY88" i="21"/>
  <c r="AT88" i="21"/>
  <c r="AQ88" i="21"/>
  <c r="AU88" i="21"/>
  <c r="N89" i="21" l="1"/>
  <c r="R89" i="21"/>
  <c r="S89" i="21"/>
  <c r="O89" i="21"/>
  <c r="P89" i="21"/>
  <c r="Q89" i="21"/>
  <c r="T89" i="21"/>
  <c r="U89" i="21"/>
  <c r="V89" i="21"/>
  <c r="BN88" i="21"/>
  <c r="BQ88" i="21"/>
  <c r="BS88" i="21"/>
  <c r="BP88" i="21"/>
  <c r="BO88" i="21"/>
  <c r="BR88" i="21"/>
  <c r="BU88" i="21"/>
  <c r="BM88" i="21"/>
  <c r="BT88" i="21"/>
  <c r="BI88" i="21"/>
  <c r="BD88" i="21"/>
  <c r="BF88" i="21"/>
  <c r="BH88" i="21"/>
  <c r="BJ88" i="21"/>
  <c r="BC88" i="21"/>
  <c r="BG88" i="21"/>
  <c r="BB88" i="21"/>
  <c r="BE88" i="21"/>
  <c r="R134" i="21"/>
  <c r="O134" i="21"/>
  <c r="U134" i="21"/>
  <c r="P134" i="21"/>
  <c r="N134" i="21"/>
  <c r="S134" i="21"/>
  <c r="V134" i="21"/>
  <c r="T134" i="21"/>
  <c r="AG43" i="21"/>
  <c r="W179" i="21"/>
  <c r="X179" i="21" s="1"/>
  <c r="BH179" i="21"/>
  <c r="AW179" i="21"/>
  <c r="BQ179" i="21" s="1"/>
  <c r="AH89" i="21" l="1"/>
  <c r="AA179" i="21"/>
  <c r="AF179" i="21"/>
  <c r="AG179" i="21"/>
  <c r="AH179" i="21" s="1"/>
  <c r="BV88" i="21"/>
  <c r="AI89" i="21"/>
  <c r="BK88" i="21"/>
  <c r="AD89" i="21"/>
  <c r="AB89" i="21"/>
  <c r="AA89" i="21"/>
  <c r="AG89" i="21"/>
  <c r="AD43" i="21"/>
  <c r="AE89" i="21"/>
  <c r="AE43" i="21"/>
  <c r="AF89" i="21"/>
  <c r="AB43" i="21"/>
  <c r="AC89" i="21"/>
  <c r="Z43" i="21"/>
  <c r="X89" i="21"/>
  <c r="E180" i="21" s="1"/>
  <c r="AQ180" i="21" s="1"/>
  <c r="AF43" i="21"/>
  <c r="AH43" i="21"/>
  <c r="AA43" i="21"/>
  <c r="AC43" i="21"/>
  <c r="AE134" i="21"/>
  <c r="AF134" i="21"/>
  <c r="AB134" i="21"/>
  <c r="AC134" i="21"/>
  <c r="AH134" i="21"/>
  <c r="AI134" i="21"/>
  <c r="AD134" i="21"/>
  <c r="AA134" i="21"/>
  <c r="BJ179" i="21"/>
  <c r="BM179" i="21"/>
  <c r="BL179" i="21"/>
  <c r="BP179" i="21"/>
  <c r="BN179" i="21"/>
  <c r="BO179" i="21"/>
  <c r="BR179" i="21"/>
  <c r="BK179" i="21"/>
  <c r="AG134" i="21"/>
  <c r="BB180" i="21" l="1"/>
  <c r="Q180" i="21"/>
  <c r="I180" i="21"/>
  <c r="AU180" i="21" s="1"/>
  <c r="H180" i="21"/>
  <c r="AT180" i="21" s="1"/>
  <c r="C180" i="21"/>
  <c r="AO180" i="21" s="1"/>
  <c r="D180" i="21"/>
  <c r="AP180" i="21" s="1"/>
  <c r="J180" i="21"/>
  <c r="AV180" i="21" s="1"/>
  <c r="G180" i="21"/>
  <c r="AS180" i="21" s="1"/>
  <c r="F180" i="21"/>
  <c r="AR180" i="21" s="1"/>
  <c r="AJ134" i="21"/>
  <c r="AI43" i="21"/>
  <c r="AJ89" i="21"/>
  <c r="W90" i="21" l="1"/>
  <c r="S90" i="21" s="1"/>
  <c r="K180" i="21"/>
  <c r="BG180" i="21"/>
  <c r="V180" i="21"/>
  <c r="BF180" i="21"/>
  <c r="U180" i="21"/>
  <c r="S180" i="21"/>
  <c r="BD180" i="21"/>
  <c r="P180" i="21"/>
  <c r="BA180" i="21"/>
  <c r="AZ180" i="21"/>
  <c r="O180" i="21"/>
  <c r="BE180" i="21"/>
  <c r="T180" i="21"/>
  <c r="BC180" i="21"/>
  <c r="R180" i="21"/>
  <c r="AV89" i="21"/>
  <c r="AW89" i="21"/>
  <c r="AR89" i="21"/>
  <c r="AS89" i="21"/>
  <c r="AQ89" i="21"/>
  <c r="AT89" i="21"/>
  <c r="AU89" i="21"/>
  <c r="AX89" i="21"/>
  <c r="AY89" i="21"/>
  <c r="W135" i="21"/>
  <c r="Q135" i="21" s="1"/>
  <c r="V90" i="21" l="1"/>
  <c r="P90" i="21"/>
  <c r="R90" i="21"/>
  <c r="N90" i="21"/>
  <c r="Q90" i="21"/>
  <c r="U90" i="21"/>
  <c r="T90" i="21"/>
  <c r="AG90" i="21" s="1"/>
  <c r="O90" i="21"/>
  <c r="BM89" i="21"/>
  <c r="BO89" i="21"/>
  <c r="BS89" i="21"/>
  <c r="BU89" i="21"/>
  <c r="BR89" i="21"/>
  <c r="BN89" i="21"/>
  <c r="BT89" i="21"/>
  <c r="BP89" i="21"/>
  <c r="BQ89" i="21"/>
  <c r="BG89" i="21"/>
  <c r="BI89" i="21"/>
  <c r="BF89" i="21"/>
  <c r="BB89" i="21"/>
  <c r="BE89" i="21"/>
  <c r="BD89" i="21"/>
  <c r="BH89" i="21"/>
  <c r="BJ89" i="21"/>
  <c r="BC89" i="21"/>
  <c r="R135" i="21"/>
  <c r="T135" i="21"/>
  <c r="N135" i="21"/>
  <c r="V135" i="21"/>
  <c r="S135" i="21"/>
  <c r="O135" i="21"/>
  <c r="U135" i="21"/>
  <c r="P135" i="21"/>
  <c r="BH180" i="21"/>
  <c r="AW180" i="21"/>
  <c r="BN180" i="21" s="1"/>
  <c r="W180" i="21"/>
  <c r="X180" i="21" s="1"/>
  <c r="AA180" i="21" l="1"/>
  <c r="AF180" i="21"/>
  <c r="AG180" i="21"/>
  <c r="AH180" i="21" s="1"/>
  <c r="BV89" i="21"/>
  <c r="AA44" i="21"/>
  <c r="AH90" i="21"/>
  <c r="BK89" i="21"/>
  <c r="AG44" i="21"/>
  <c r="AC135" i="21"/>
  <c r="AB90" i="21"/>
  <c r="AE90" i="21"/>
  <c r="AA90" i="21"/>
  <c r="AE44" i="21"/>
  <c r="AF90" i="21"/>
  <c r="AC44" i="21"/>
  <c r="AD90" i="21"/>
  <c r="AB44" i="21"/>
  <c r="AC90" i="21"/>
  <c r="AH44" i="21"/>
  <c r="AI90" i="21"/>
  <c r="X90" i="21"/>
  <c r="I181" i="21" s="1"/>
  <c r="AU181" i="21" s="1"/>
  <c r="Z44" i="21"/>
  <c r="AF44" i="21"/>
  <c r="AD44" i="21"/>
  <c r="AD135" i="21"/>
  <c r="AH135" i="21"/>
  <c r="AA135" i="21"/>
  <c r="AE135" i="21"/>
  <c r="AB135" i="21"/>
  <c r="AF135" i="21"/>
  <c r="AG135" i="21"/>
  <c r="AI135" i="21"/>
  <c r="BO180" i="21"/>
  <c r="BK180" i="21"/>
  <c r="BJ180" i="21"/>
  <c r="BM180" i="21"/>
  <c r="BP180" i="21"/>
  <c r="BQ180" i="21"/>
  <c r="BR180" i="21"/>
  <c r="BL180" i="21"/>
  <c r="BF181" i="21" l="1"/>
  <c r="U181" i="21"/>
  <c r="C181" i="21"/>
  <c r="AO181" i="21" s="1"/>
  <c r="E181" i="21"/>
  <c r="AQ181" i="21" s="1"/>
  <c r="F181" i="21"/>
  <c r="AR181" i="21" s="1"/>
  <c r="G181" i="21"/>
  <c r="AS181" i="21" s="1"/>
  <c r="D181" i="21"/>
  <c r="AP181" i="21" s="1"/>
  <c r="H181" i="21"/>
  <c r="AT181" i="21" s="1"/>
  <c r="AJ135" i="21"/>
  <c r="AI44" i="21"/>
  <c r="AJ90" i="21"/>
  <c r="J181" i="21"/>
  <c r="AV181" i="21" s="1"/>
  <c r="W91" i="21" l="1"/>
  <c r="Q91" i="21" s="1"/>
  <c r="K181" i="21"/>
  <c r="P181" i="21"/>
  <c r="BA181" i="21"/>
  <c r="BD181" i="21"/>
  <c r="S181" i="21"/>
  <c r="R181" i="21"/>
  <c r="BC181" i="21"/>
  <c r="AZ181" i="21"/>
  <c r="O181" i="21"/>
  <c r="BG181" i="21"/>
  <c r="V181" i="21"/>
  <c r="Q181" i="21"/>
  <c r="BB181" i="21"/>
  <c r="T181" i="21"/>
  <c r="BE181" i="21"/>
  <c r="AU90" i="21"/>
  <c r="AW90" i="21"/>
  <c r="AR90" i="21"/>
  <c r="AS90" i="21"/>
  <c r="AX90" i="21"/>
  <c r="AV90" i="21"/>
  <c r="AY90" i="21"/>
  <c r="AQ90" i="21"/>
  <c r="AT90" i="21"/>
  <c r="W136" i="21"/>
  <c r="S136" i="21" s="1"/>
  <c r="V91" i="21" l="1"/>
  <c r="S91" i="21"/>
  <c r="O91" i="21"/>
  <c r="N91" i="21"/>
  <c r="U91" i="21"/>
  <c r="P91" i="21"/>
  <c r="T91" i="21"/>
  <c r="R91" i="21"/>
  <c r="BP90" i="21"/>
  <c r="BM90" i="21"/>
  <c r="BU90" i="21"/>
  <c r="BO90" i="21"/>
  <c r="BQ90" i="21"/>
  <c r="BN90" i="21"/>
  <c r="BR90" i="21"/>
  <c r="BT90" i="21"/>
  <c r="BS90" i="21"/>
  <c r="BH90" i="21"/>
  <c r="BF90" i="21"/>
  <c r="BB90" i="21"/>
  <c r="BG90" i="21"/>
  <c r="BI90" i="21"/>
  <c r="BE90" i="21"/>
  <c r="BD90" i="21"/>
  <c r="BJ90" i="21"/>
  <c r="BC90" i="21"/>
  <c r="T136" i="21"/>
  <c r="V136" i="21"/>
  <c r="P136" i="21"/>
  <c r="R136" i="21"/>
  <c r="O136" i="21"/>
  <c r="N136" i="21"/>
  <c r="U136" i="21"/>
  <c r="Q136" i="21"/>
  <c r="BH181" i="21"/>
  <c r="W181" i="21"/>
  <c r="X181" i="21" s="1"/>
  <c r="AW181" i="21"/>
  <c r="BP181" i="21" s="1"/>
  <c r="AA181" i="21" l="1"/>
  <c r="AF181" i="21"/>
  <c r="AG181" i="21"/>
  <c r="AH181" i="21" s="1"/>
  <c r="BV90" i="21"/>
  <c r="Z45" i="21"/>
  <c r="AH91" i="21"/>
  <c r="AI91" i="21"/>
  <c r="AH136" i="21"/>
  <c r="BK90" i="21"/>
  <c r="AA91" i="21"/>
  <c r="AG91" i="21"/>
  <c r="AH45" i="21"/>
  <c r="AE45" i="21"/>
  <c r="AF91" i="21"/>
  <c r="AE91" i="21"/>
  <c r="AA45" i="21"/>
  <c r="AB91" i="21"/>
  <c r="AB45" i="21"/>
  <c r="AC91" i="21"/>
  <c r="AC45" i="21"/>
  <c r="AD91" i="21"/>
  <c r="X91" i="21"/>
  <c r="F182" i="21" s="1"/>
  <c r="AR182" i="21" s="1"/>
  <c r="AD45" i="21"/>
  <c r="AF45" i="21"/>
  <c r="AG45" i="21"/>
  <c r="AC136" i="21"/>
  <c r="AA136" i="21"/>
  <c r="AF136" i="21"/>
  <c r="AD136" i="21"/>
  <c r="AI136" i="21"/>
  <c r="AE136" i="21"/>
  <c r="AG136" i="21"/>
  <c r="AB136" i="21"/>
  <c r="BL181" i="21"/>
  <c r="BK181" i="21"/>
  <c r="BR181" i="21"/>
  <c r="BQ181" i="21"/>
  <c r="BJ181" i="21"/>
  <c r="BO181" i="21"/>
  <c r="BN181" i="21"/>
  <c r="BM181" i="21"/>
  <c r="BC182" i="21" l="1"/>
  <c r="R182" i="21"/>
  <c r="D182" i="21"/>
  <c r="AP182" i="21" s="1"/>
  <c r="C182" i="21"/>
  <c r="AO182" i="21" s="1"/>
  <c r="E182" i="21"/>
  <c r="AQ182" i="21" s="1"/>
  <c r="H182" i="21"/>
  <c r="AT182" i="21" s="1"/>
  <c r="G182" i="21"/>
  <c r="AS182" i="21" s="1"/>
  <c r="I182" i="21"/>
  <c r="AU182" i="21" s="1"/>
  <c r="AJ136" i="21"/>
  <c r="AJ91" i="21"/>
  <c r="AI45" i="21"/>
  <c r="J182" i="21"/>
  <c r="AV182" i="21" s="1"/>
  <c r="W92" i="21" l="1"/>
  <c r="S92" i="21" s="1"/>
  <c r="K182" i="21"/>
  <c r="S182" i="21"/>
  <c r="BD182" i="21"/>
  <c r="BF182" i="21"/>
  <c r="U182" i="21"/>
  <c r="T182" i="21"/>
  <c r="BE182" i="21"/>
  <c r="Q182" i="21"/>
  <c r="BB182" i="21"/>
  <c r="BG182" i="21"/>
  <c r="V182" i="21"/>
  <c r="O182" i="21"/>
  <c r="AZ182" i="21"/>
  <c r="P182" i="21"/>
  <c r="BA182" i="21"/>
  <c r="AT91" i="21"/>
  <c r="AW91" i="21"/>
  <c r="AR91" i="21"/>
  <c r="AS91" i="21"/>
  <c r="AQ91" i="21"/>
  <c r="AU91" i="21"/>
  <c r="AV91" i="21"/>
  <c r="AX91" i="21"/>
  <c r="AY91" i="21"/>
  <c r="W137" i="21"/>
  <c r="R137" i="21" s="1"/>
  <c r="V92" i="21" l="1"/>
  <c r="P92" i="21"/>
  <c r="N92" i="21"/>
  <c r="R92" i="21"/>
  <c r="Q92" i="21"/>
  <c r="O92" i="21"/>
  <c r="T92" i="21"/>
  <c r="U92" i="21"/>
  <c r="O137" i="21"/>
  <c r="BH91" i="21"/>
  <c r="BS91" i="21"/>
  <c r="BJ91" i="21"/>
  <c r="BU91" i="21"/>
  <c r="BE91" i="21"/>
  <c r="BP91" i="21"/>
  <c r="BI91" i="21"/>
  <c r="BT91" i="21"/>
  <c r="BB91" i="21"/>
  <c r="BM91" i="21"/>
  <c r="BG91" i="21"/>
  <c r="BR91" i="21"/>
  <c r="BF91" i="21"/>
  <c r="BQ91" i="21"/>
  <c r="BD91" i="21"/>
  <c r="BO91" i="21"/>
  <c r="BC91" i="21"/>
  <c r="BN91" i="21"/>
  <c r="P137" i="21"/>
  <c r="U137" i="21"/>
  <c r="N137" i="21"/>
  <c r="Q137" i="21"/>
  <c r="T137" i="21"/>
  <c r="S137" i="21"/>
  <c r="V137" i="21"/>
  <c r="BH182" i="21"/>
  <c r="AW182" i="21"/>
  <c r="BL182" i="21" s="1"/>
  <c r="W182" i="21"/>
  <c r="X182" i="21" s="1"/>
  <c r="AA182" i="21" l="1"/>
  <c r="AG182" i="21"/>
  <c r="AH182" i="21" s="1"/>
  <c r="AF182" i="21"/>
  <c r="AA137" i="21"/>
  <c r="AH92" i="21"/>
  <c r="AA92" i="21"/>
  <c r="AD92" i="21"/>
  <c r="BK91" i="21"/>
  <c r="BV91" i="21"/>
  <c r="Z46" i="21"/>
  <c r="AG46" i="21"/>
  <c r="AC46" i="21"/>
  <c r="AD46" i="21"/>
  <c r="AE92" i="21"/>
  <c r="AE46" i="21"/>
  <c r="AF92" i="21"/>
  <c r="AA46" i="21"/>
  <c r="AB92" i="21"/>
  <c r="AH46" i="21"/>
  <c r="AI92" i="21"/>
  <c r="AF46" i="21"/>
  <c r="AG92" i="21"/>
  <c r="AB46" i="21"/>
  <c r="AC92" i="21"/>
  <c r="X92" i="21"/>
  <c r="J183" i="21" s="1"/>
  <c r="AV183" i="21" s="1"/>
  <c r="AE137" i="21"/>
  <c r="AH137" i="21"/>
  <c r="AG137" i="21"/>
  <c r="AC137" i="21"/>
  <c r="AI137" i="21"/>
  <c r="AF137" i="21"/>
  <c r="AD137" i="21"/>
  <c r="BQ182" i="21"/>
  <c r="BK182" i="21"/>
  <c r="BJ182" i="21"/>
  <c r="BR182" i="21"/>
  <c r="BM182" i="21"/>
  <c r="BO182" i="21"/>
  <c r="BN182" i="21"/>
  <c r="BP182" i="21"/>
  <c r="AB137" i="21"/>
  <c r="BG183" i="21" l="1"/>
  <c r="V183" i="21"/>
  <c r="F183" i="21"/>
  <c r="AR183" i="21" s="1"/>
  <c r="D183" i="21"/>
  <c r="AP183" i="21" s="1"/>
  <c r="H183" i="21"/>
  <c r="AT183" i="21" s="1"/>
  <c r="G183" i="21"/>
  <c r="AS183" i="21" s="1"/>
  <c r="I183" i="21"/>
  <c r="AU183" i="21" s="1"/>
  <c r="E183" i="21"/>
  <c r="AQ183" i="21" s="1"/>
  <c r="C183" i="21"/>
  <c r="AO183" i="21" s="1"/>
  <c r="AJ137" i="21"/>
  <c r="AI46" i="21"/>
  <c r="AJ92" i="21"/>
  <c r="W93" i="21" l="1"/>
  <c r="S93" i="21" s="1"/>
  <c r="BF183" i="21"/>
  <c r="BC183" i="21"/>
  <c r="BD183" i="21"/>
  <c r="AZ183" i="21"/>
  <c r="BE183" i="21"/>
  <c r="BB183" i="21"/>
  <c r="BA183" i="21"/>
  <c r="P183" i="21"/>
  <c r="U183" i="21"/>
  <c r="R183" i="21"/>
  <c r="K183" i="21"/>
  <c r="O183" i="21"/>
  <c r="W138" i="21"/>
  <c r="T138" i="21" s="1"/>
  <c r="S183" i="21"/>
  <c r="Q183" i="21"/>
  <c r="T183" i="21"/>
  <c r="AS92" i="21"/>
  <c r="AW92" i="21"/>
  <c r="AR92" i="21"/>
  <c r="AT92" i="21"/>
  <c r="AU92" i="21"/>
  <c r="AV92" i="21"/>
  <c r="AX92" i="21"/>
  <c r="AY92" i="21"/>
  <c r="AQ92" i="21"/>
  <c r="P93" i="21" l="1"/>
  <c r="AB47" i="21" s="1"/>
  <c r="Q93" i="21"/>
  <c r="AC47" i="21" s="1"/>
  <c r="O93" i="21"/>
  <c r="N93" i="21"/>
  <c r="Z47" i="21" s="1"/>
  <c r="V93" i="21"/>
  <c r="AH47" i="21" s="1"/>
  <c r="R93" i="21"/>
  <c r="AD47" i="21" s="1"/>
  <c r="T93" i="21"/>
  <c r="AF47" i="21" s="1"/>
  <c r="U93" i="21"/>
  <c r="AG47" i="21" s="1"/>
  <c r="BH183" i="21"/>
  <c r="AW183" i="21"/>
  <c r="BK183" i="21" s="1"/>
  <c r="AA47" i="21"/>
  <c r="Q138" i="21"/>
  <c r="R138" i="21"/>
  <c r="P138" i="21"/>
  <c r="N138" i="21"/>
  <c r="V138" i="21"/>
  <c r="U138" i="21"/>
  <c r="S138" i="21"/>
  <c r="O138" i="21"/>
  <c r="AE47" i="21"/>
  <c r="W183" i="21"/>
  <c r="X183" i="21" s="1"/>
  <c r="BE92" i="21"/>
  <c r="BP92" i="21"/>
  <c r="BH92" i="21"/>
  <c r="BS92" i="21"/>
  <c r="BC92" i="21"/>
  <c r="BN92" i="21"/>
  <c r="BB92" i="21"/>
  <c r="BM92" i="21"/>
  <c r="BD92" i="21"/>
  <c r="BO92" i="21"/>
  <c r="BJ92" i="21"/>
  <c r="BU92" i="21"/>
  <c r="BI92" i="21"/>
  <c r="BT92" i="21"/>
  <c r="BG92" i="21"/>
  <c r="BR92" i="21"/>
  <c r="BF92" i="21"/>
  <c r="BQ92" i="21"/>
  <c r="BL183" i="21" l="1"/>
  <c r="BP183" i="21"/>
  <c r="BN183" i="21"/>
  <c r="BO183" i="21"/>
  <c r="BM183" i="21"/>
  <c r="AI47" i="21"/>
  <c r="AW93" i="21" s="1"/>
  <c r="BS93" i="21" s="1"/>
  <c r="BJ183" i="21"/>
  <c r="BR183" i="21"/>
  <c r="BQ183" i="21"/>
  <c r="AR93" i="21"/>
  <c r="BC93" i="21" s="1"/>
  <c r="X93" i="21"/>
  <c r="E184" i="21" s="1"/>
  <c r="AQ184" i="21" s="1"/>
  <c r="AA183" i="21"/>
  <c r="AF183" i="21"/>
  <c r="AG183" i="21"/>
  <c r="AH183" i="21" s="1"/>
  <c r="BK92" i="21"/>
  <c r="BV92" i="21"/>
  <c r="AT93" i="21" l="1"/>
  <c r="BP93" i="21" s="1"/>
  <c r="BH93" i="21"/>
  <c r="AU93" i="21"/>
  <c r="BQ93" i="21" s="1"/>
  <c r="AV93" i="21"/>
  <c r="BG93" i="21" s="1"/>
  <c r="AQ93" i="21"/>
  <c r="BM93" i="21" s="1"/>
  <c r="AY93" i="21"/>
  <c r="BU93" i="21" s="1"/>
  <c r="AS93" i="21"/>
  <c r="BD93" i="21" s="1"/>
  <c r="AX93" i="21"/>
  <c r="BT93" i="21" s="1"/>
  <c r="BB184" i="21"/>
  <c r="BN93" i="21"/>
  <c r="C184" i="21"/>
  <c r="F184" i="21"/>
  <c r="AR184" i="21" s="1"/>
  <c r="H184" i="21"/>
  <c r="AT184" i="21" s="1"/>
  <c r="J184" i="21"/>
  <c r="AV184" i="21" s="1"/>
  <c r="G184" i="21"/>
  <c r="AS184" i="21" s="1"/>
  <c r="Q184" i="21"/>
  <c r="D184" i="21"/>
  <c r="AP184" i="21" s="1"/>
  <c r="I184" i="21"/>
  <c r="AU184" i="21" s="1"/>
  <c r="W94" i="21" l="1"/>
  <c r="T94" i="21" s="1"/>
  <c r="AO184" i="21"/>
  <c r="O184" i="21"/>
  <c r="BE93" i="21"/>
  <c r="BB93" i="21"/>
  <c r="BR93" i="21"/>
  <c r="BI93" i="21"/>
  <c r="BF93" i="21"/>
  <c r="BJ93" i="21"/>
  <c r="BO93" i="21"/>
  <c r="BV93" i="21" s="1"/>
  <c r="BF184" i="21"/>
  <c r="S184" i="21"/>
  <c r="BD184" i="21"/>
  <c r="AZ184" i="21"/>
  <c r="BA184" i="21"/>
  <c r="V184" i="21"/>
  <c r="BG184" i="21"/>
  <c r="T184" i="21"/>
  <c r="BE184" i="21"/>
  <c r="R184" i="21"/>
  <c r="BC184" i="21"/>
  <c r="W139" i="21"/>
  <c r="S139" i="21" s="1"/>
  <c r="AF139" i="21" s="1"/>
  <c r="U184" i="21"/>
  <c r="P184" i="21"/>
  <c r="K184" i="21"/>
  <c r="S94" i="21" l="1"/>
  <c r="AE48" i="21" s="1"/>
  <c r="V94" i="21"/>
  <c r="AH48" i="21" s="1"/>
  <c r="O94" i="21"/>
  <c r="AA48" i="21" s="1"/>
  <c r="P94" i="21"/>
  <c r="AB48" i="21" s="1"/>
  <c r="N94" i="21"/>
  <c r="Q94" i="21"/>
  <c r="AC48" i="21" s="1"/>
  <c r="R94" i="21"/>
  <c r="AD48" i="21" s="1"/>
  <c r="U94" i="21"/>
  <c r="AG48" i="21" s="1"/>
  <c r="BK93" i="21"/>
  <c r="AW184" i="21"/>
  <c r="BL184" i="21" s="1"/>
  <c r="W184" i="21"/>
  <c r="BH184" i="21"/>
  <c r="Q139" i="21"/>
  <c r="AD139" i="21" s="1"/>
  <c r="T139" i="21"/>
  <c r="AG139" i="21" s="1"/>
  <c r="V139" i="21"/>
  <c r="AI139" i="21" s="1"/>
  <c r="P139" i="21"/>
  <c r="AC139" i="21" s="1"/>
  <c r="O139" i="21"/>
  <c r="AB139" i="21" s="1"/>
  <c r="N139" i="21"/>
  <c r="AA139" i="21" s="1"/>
  <c r="U139" i="21"/>
  <c r="AH139" i="21" s="1"/>
  <c r="R139" i="21"/>
  <c r="AE139" i="21" s="1"/>
  <c r="Z48" i="21"/>
  <c r="AF48" i="21"/>
  <c r="X184" i="21" l="1"/>
  <c r="AA184" i="21" s="1"/>
  <c r="AJ142" i="21"/>
  <c r="C197" i="21" s="1"/>
  <c r="BK184" i="21"/>
  <c r="BR184" i="21"/>
  <c r="BJ184" i="21"/>
  <c r="BM184" i="21"/>
  <c r="BQ184" i="21"/>
  <c r="BP184" i="21"/>
  <c r="AF184" i="21"/>
  <c r="BO184" i="21"/>
  <c r="BN184" i="21"/>
  <c r="AG184" i="21"/>
  <c r="AH184" i="21" s="1"/>
  <c r="AI188" i="21" s="1"/>
  <c r="D196" i="21" s="1"/>
  <c r="F196" i="21" s="1"/>
  <c r="AI48" i="21"/>
  <c r="AR94" i="21" s="1"/>
  <c r="AJ139" i="21"/>
  <c r="AI94" i="21"/>
  <c r="AC94" i="21"/>
  <c r="AD94" i="21"/>
  <c r="AH94" i="21"/>
  <c r="AB94" i="21"/>
  <c r="AG94" i="21"/>
  <c r="AA94" i="21"/>
  <c r="X94" i="21"/>
  <c r="D185" i="21" s="1"/>
  <c r="AP185" i="21" s="1"/>
  <c r="AF94" i="21"/>
  <c r="AE94" i="21"/>
  <c r="AU94" i="21" l="1"/>
  <c r="BF94" i="21" s="1"/>
  <c r="AT94" i="21"/>
  <c r="BP94" i="21" s="1"/>
  <c r="AY94" i="21"/>
  <c r="BJ94" i="21" s="1"/>
  <c r="AQ94" i="21"/>
  <c r="BB94" i="21" s="1"/>
  <c r="AX94" i="21"/>
  <c r="BI94" i="21" s="1"/>
  <c r="AS94" i="21"/>
  <c r="BO94" i="21" s="1"/>
  <c r="AV94" i="21"/>
  <c r="BG94" i="21" s="1"/>
  <c r="AW94" i="21"/>
  <c r="BH94" i="21" s="1"/>
  <c r="BA185" i="21"/>
  <c r="AJ141" i="21"/>
  <c r="AK141" i="21"/>
  <c r="D197" i="21" s="1"/>
  <c r="F197" i="21" s="1"/>
  <c r="G196" i="21"/>
  <c r="F185" i="21"/>
  <c r="AR185" i="21" s="1"/>
  <c r="I185" i="21"/>
  <c r="AU185" i="21" s="1"/>
  <c r="C185" i="21"/>
  <c r="AO185" i="21" s="1"/>
  <c r="E185" i="21"/>
  <c r="AQ185" i="21" s="1"/>
  <c r="P185" i="21"/>
  <c r="BN94" i="21"/>
  <c r="BC94" i="21"/>
  <c r="J185" i="21"/>
  <c r="AV185" i="21" s="1"/>
  <c r="H185" i="21"/>
  <c r="AT185" i="21" s="1"/>
  <c r="G185" i="21"/>
  <c r="AS185" i="21" s="1"/>
  <c r="AJ94" i="21"/>
  <c r="AJ97" i="21"/>
  <c r="C198" i="21" s="1"/>
  <c r="C200" i="21" s="1"/>
  <c r="AW185" i="21" l="1"/>
  <c r="W95" i="21"/>
  <c r="S95" i="21" s="1"/>
  <c r="BQ94" i="21"/>
  <c r="BT94" i="21"/>
  <c r="AZ185" i="21"/>
  <c r="BE94" i="21"/>
  <c r="BU94" i="21"/>
  <c r="BR94" i="21"/>
  <c r="BM94" i="21"/>
  <c r="BS94" i="21"/>
  <c r="BD94" i="21"/>
  <c r="BE185" i="21"/>
  <c r="BF185" i="21"/>
  <c r="G197" i="21"/>
  <c r="U185" i="21"/>
  <c r="BC185" i="21"/>
  <c r="BG185" i="21"/>
  <c r="W140" i="21"/>
  <c r="R140" i="21" s="1"/>
  <c r="Q185" i="21"/>
  <c r="BB185" i="21"/>
  <c r="BD185" i="21"/>
  <c r="R185" i="21"/>
  <c r="O185" i="21"/>
  <c r="K185" i="21"/>
  <c r="S185" i="21"/>
  <c r="P191" i="21"/>
  <c r="P195" i="21" s="1"/>
  <c r="AK96" i="21"/>
  <c r="D198" i="21" s="1"/>
  <c r="F198" i="21" s="1"/>
  <c r="AJ96" i="21"/>
  <c r="T185" i="21"/>
  <c r="V185" i="21"/>
  <c r="P196" i="21" l="1"/>
  <c r="U191" i="21"/>
  <c r="U196" i="21" s="1"/>
  <c r="R191" i="21"/>
  <c r="R196" i="21" s="1"/>
  <c r="R195" i="21"/>
  <c r="Q95" i="21"/>
  <c r="V95" i="21"/>
  <c r="N95" i="21"/>
  <c r="P95" i="21"/>
  <c r="U95" i="21"/>
  <c r="T95" i="21"/>
  <c r="R95" i="21"/>
  <c r="O95" i="21"/>
  <c r="BK94" i="21"/>
  <c r="S140" i="21"/>
  <c r="BV94" i="21"/>
  <c r="BH185" i="21"/>
  <c r="Q191" i="21"/>
  <c r="Q196" i="21" s="1"/>
  <c r="O140" i="21"/>
  <c r="N140" i="21"/>
  <c r="P140" i="21"/>
  <c r="Q140" i="21"/>
  <c r="V140" i="21"/>
  <c r="T140" i="21"/>
  <c r="U140" i="21"/>
  <c r="O191" i="21"/>
  <c r="O196" i="21" s="1"/>
  <c r="G198" i="21"/>
  <c r="F200" i="21"/>
  <c r="S191" i="21"/>
  <c r="S195" i="21" s="1"/>
  <c r="W185" i="21"/>
  <c r="T189" i="21" s="1"/>
  <c r="V191" i="21"/>
  <c r="V195" i="21" s="1"/>
  <c r="T191" i="21"/>
  <c r="T196" i="21" s="1"/>
  <c r="V196" i="21" l="1"/>
  <c r="U195" i="21"/>
  <c r="Q195" i="21"/>
  <c r="W195" i="21"/>
  <c r="W196" i="21"/>
  <c r="S196" i="21"/>
  <c r="O195" i="21"/>
  <c r="T195" i="21"/>
  <c r="X95" i="21"/>
  <c r="V189" i="21"/>
  <c r="V198" i="21" s="1"/>
  <c r="W191" i="21"/>
  <c r="N193" i="21" s="1"/>
  <c r="X185" i="21"/>
  <c r="B4" i="54" s="1"/>
  <c r="B6" i="54" s="1"/>
  <c r="B11" i="54" s="1"/>
  <c r="B14" i="54" s="1"/>
  <c r="B16" i="54" s="1"/>
  <c r="N189" i="21"/>
  <c r="Q189" i="21"/>
  <c r="P189" i="21"/>
  <c r="O189" i="21"/>
  <c r="R189" i="21"/>
  <c r="U189" i="21"/>
  <c r="S189" i="21"/>
  <c r="B18" i="54" l="1"/>
  <c r="B19" i="54"/>
  <c r="Q193" i="21"/>
  <c r="O193" i="21"/>
  <c r="T193" i="21"/>
  <c r="S193" i="21"/>
  <c r="R193" i="21"/>
  <c r="P193" i="21"/>
  <c r="U193" i="21"/>
  <c r="V193" i="21"/>
  <c r="V199" i="21" s="1"/>
  <c r="Q198" i="21"/>
  <c r="N198" i="21"/>
  <c r="W189" i="21"/>
  <c r="S198" i="21"/>
  <c r="S199" i="21" l="1"/>
  <c r="W193" i="21"/>
  <c r="N199" i="21"/>
  <c r="Q199" i="21"/>
  <c r="W198" i="21"/>
  <c r="W199" i="21" l="1"/>
</calcChain>
</file>

<file path=xl/sharedStrings.xml><?xml version="1.0" encoding="utf-8"?>
<sst xmlns="http://schemas.openxmlformats.org/spreadsheetml/2006/main" count="277" uniqueCount="192">
  <si>
    <t>ASA.XLS - AGE STRUCTURED ANALYSIS</t>
  </si>
  <si>
    <t>Togiak</t>
  </si>
  <si>
    <t>Performs age-structured analysis, tuning to catch-at-age,</t>
  </si>
  <si>
    <t>survey numbers at age, and/or survey age distributions.</t>
  </si>
  <si>
    <t>OBSERVED CATCH (millions of fish)</t>
  </si>
  <si>
    <t>Gillnet</t>
  </si>
  <si>
    <t>OBSERVED WEIGHT AT AGE</t>
  </si>
  <si>
    <t>Purse seine and Total Run</t>
  </si>
  <si>
    <t>AGE</t>
  </si>
  <si>
    <t>YEAR</t>
  </si>
  <si>
    <t xml:space="preserve">  </t>
  </si>
  <si>
    <t>Shaded cells include all greater ages (e.g. 9+)</t>
  </si>
  <si>
    <t>Est.</t>
  </si>
  <si>
    <t>OBSERVED AGE COMPOSITION OF CATCH:</t>
  </si>
  <si>
    <t>Purse Seine</t>
  </si>
  <si>
    <t>%age comp by number</t>
  </si>
  <si>
    <t>Total</t>
  </si>
  <si>
    <t>ESTIMATED AGE COMPOSITION OF CATCH:</t>
  </si>
  <si>
    <t>Inter-</t>
  </si>
  <si>
    <t>AGE COMPOSITION RESIDUALS:</t>
  </si>
  <si>
    <t>Catch</t>
  </si>
  <si>
    <t>Med.</t>
  </si>
  <si>
    <t>(tonnes)</t>
  </si>
  <si>
    <t>x 106</t>
  </si>
  <si>
    <t>Weight</t>
  </si>
  <si>
    <t>Total SSQ:</t>
  </si>
  <si>
    <t>N:</t>
  </si>
  <si>
    <t>OBSERVED   AGE COMPOSITION OF TOTAL RUN (PRE FISHERY)</t>
  </si>
  <si>
    <t>ESTIMATED  AGE COMPOSITION OF TOTAL RUN (PRE FISHERY)</t>
  </si>
  <si>
    <t>Total Run</t>
  </si>
  <si>
    <t xml:space="preserve">  (intermediate stage table.....for computing age comp.. best as percentage)</t>
  </si>
  <si>
    <t>ESTIMATED PRE-FISHERY TOTAL POPULATION ABUNDANCE (millions of fish)</t>
  </si>
  <si>
    <t>ESTIMATED AERIAL SURVEY (MATURE) BIOMASS ( tonnes)</t>
  </si>
  <si>
    <t>Uses estimated aerial survey maturity schedule</t>
  </si>
  <si>
    <t>ESTIMATED BIOMASS RESIDUALS (tonnes)</t>
  </si>
  <si>
    <t>Observed Aerial Survey</t>
  </si>
  <si>
    <t>Log</t>
  </si>
  <si>
    <t>Squared</t>
  </si>
  <si>
    <t>(tons)</t>
  </si>
  <si>
    <t>sh. tons</t>
  </si>
  <si>
    <t>tonnes</t>
  </si>
  <si>
    <t>Residual</t>
  </si>
  <si>
    <t>Total SSQ</t>
  </si>
  <si>
    <t>RESIDUAL SUMMARY AND WEIGHTING</t>
  </si>
  <si>
    <t>Current</t>
  </si>
  <si>
    <t>Scaled and Weighted'</t>
  </si>
  <si>
    <t>N</t>
  </si>
  <si>
    <t>SSQ's</t>
  </si>
  <si>
    <t>SSQ</t>
  </si>
  <si>
    <t>MSE</t>
  </si>
  <si>
    <t>Aerial Biomass</t>
  </si>
  <si>
    <t>CURRENT PARAMETER ESTIMATES</t>
  </si>
  <si>
    <t>Copy the initial cohort sizes, highlighted, and past special values in cell af175-this is your starting point</t>
  </si>
  <si>
    <t>INITIAL COHORT SIZES</t>
  </si>
  <si>
    <t>SURVIVAL/MORTALITY RATES</t>
  </si>
  <si>
    <t xml:space="preserve">Survival     </t>
  </si>
  <si>
    <t>Max</t>
  </si>
  <si>
    <t>Use</t>
  </si>
  <si>
    <t>Range</t>
  </si>
  <si>
    <t>Value</t>
  </si>
  <si>
    <t xml:space="preserve">Copy </t>
  </si>
  <si>
    <t>Only</t>
  </si>
  <si>
    <t>GEAR VULNERABILITY FUNCTION COEFFICIENTS</t>
  </si>
  <si>
    <t xml:space="preserve">             Function</t>
  </si>
  <si>
    <t xml:space="preserve">    Parameters</t>
  </si>
  <si>
    <t>Type</t>
  </si>
  <si>
    <t>a</t>
  </si>
  <si>
    <t>b</t>
  </si>
  <si>
    <t>Logistic</t>
  </si>
  <si>
    <t>Total Run - Early</t>
  </si>
  <si>
    <t>Total Run - Late</t>
  </si>
  <si>
    <t>AGE-SPECIFIC FUNCTION VALUES</t>
  </si>
  <si>
    <t>Survival</t>
  </si>
  <si>
    <t xml:space="preserve"> </t>
  </si>
  <si>
    <t>Total Run Age Composition Sampling Gear Vulnerabilities</t>
  </si>
  <si>
    <t>Gillnet Selectivity Estimated from 1990-1995 Gillnet Catch at Age:</t>
  </si>
  <si>
    <t>% age comp by number of fish</t>
  </si>
  <si>
    <t>FORECAST</t>
  </si>
  <si>
    <t>input</t>
  </si>
  <si>
    <r>
      <t>a</t>
    </r>
    <r>
      <rPr>
        <b/>
        <sz val="9"/>
        <color indexed="8"/>
        <rFont val="Cambria"/>
        <family val="1"/>
        <scheme val="major"/>
      </rPr>
      <t>1998</t>
    </r>
  </si>
  <si>
    <r>
      <t xml:space="preserve">a  </t>
    </r>
    <r>
      <rPr>
        <sz val="9"/>
        <rFont val="Cambria"/>
        <family val="1"/>
        <scheme val="major"/>
      </rPr>
      <t xml:space="preserve">Total number of fish dropped by 20 when age comp reapportioned due to missing data </t>
    </r>
  </si>
  <si>
    <t>Annual  Catch</t>
  </si>
  <si>
    <t>TOTAL ANNUAL OBSERVED AERIAL SURVEY BIOMASS (metric tons)</t>
  </si>
  <si>
    <t>TOTAL ANNUAL CATCH (metric tons)</t>
  </si>
  <si>
    <t>obs_c_waa</t>
  </si>
  <si>
    <t>obs_mat_comp</t>
  </si>
  <si>
    <t>sel_naa</t>
  </si>
  <si>
    <t>tot_sel_N</t>
  </si>
  <si>
    <t>est_seine_comp</t>
  </si>
  <si>
    <t>res_c_comp</t>
  </si>
  <si>
    <t>est_mat_comp</t>
  </si>
  <si>
    <t>naa</t>
  </si>
  <si>
    <t>post_naa</t>
  </si>
  <si>
    <t>mat_naa</t>
  </si>
  <si>
    <t>sel_baa</t>
  </si>
  <si>
    <t>tot_sel_B</t>
  </si>
  <si>
    <t>est_seine_naa</t>
  </si>
  <si>
    <t>est_mat_baa</t>
  </si>
  <si>
    <t>ADMB parameter outputs</t>
  </si>
  <si>
    <t>tot_mat_N</t>
  </si>
  <si>
    <t>obs_catch_naa (millions)</t>
  </si>
  <si>
    <t>#</t>
  </si>
  <si>
    <t>mat_a:</t>
  </si>
  <si>
    <t>mat_b:</t>
  </si>
  <si>
    <t>obs_seine_comp</t>
  </si>
  <si>
    <t>Number</t>
  </si>
  <si>
    <t>of</t>
  </si>
  <si>
    <t>parameters</t>
  </si>
  <si>
    <t>=</t>
  </si>
  <si>
    <t>Objective</t>
  </si>
  <si>
    <t>function</t>
  </si>
  <si>
    <t>value</t>
  </si>
  <si>
    <t>Maximum</t>
  </si>
  <si>
    <t>gradient</t>
  </si>
  <si>
    <t>component</t>
  </si>
  <si>
    <t>init_pop:</t>
  </si>
  <si>
    <t>Maturity</t>
  </si>
  <si>
    <t>2001*</t>
  </si>
  <si>
    <r>
      <t>1980</t>
    </r>
    <r>
      <rPr>
        <b/>
        <vertAlign val="superscript"/>
        <sz val="9"/>
        <rFont val="Cambria"/>
        <family val="1"/>
        <scheme val="major"/>
      </rPr>
      <t>b</t>
    </r>
  </si>
  <si>
    <r>
      <t>1981</t>
    </r>
    <r>
      <rPr>
        <b/>
        <vertAlign val="superscript"/>
        <sz val="9"/>
        <rFont val="Cambria"/>
        <family val="1"/>
        <scheme val="major"/>
      </rPr>
      <t>b</t>
    </r>
  </si>
  <si>
    <r>
      <t xml:space="preserve">b  </t>
    </r>
    <r>
      <rPr>
        <sz val="9"/>
        <rFont val="Cambria"/>
        <family val="1"/>
        <scheme val="major"/>
      </rPr>
      <t>Appendix Table 7 from Baker 1991</t>
    </r>
  </si>
  <si>
    <t>Values in red are from SUM('S:\Region1Shared-DCF\Research\Herring-Dive Fisheries\Herring\Togiak\Excel spreadsheets\[2016ASAForecast v2.xlsx]ASA'!J60:M60)</t>
  </si>
  <si>
    <t>Values in red are from SUM('S:\Region1Shared-DCF\Research\Herring-Dive Fisheries\Herring\Togiak\Excel spreadsheets\[2016ASAForecast v2.xlsx]ASA'!J15:M15)</t>
  </si>
  <si>
    <r>
      <t>1981</t>
    </r>
    <r>
      <rPr>
        <b/>
        <vertAlign val="superscript"/>
        <sz val="9"/>
        <rFont val="Cambria"/>
        <family val="1"/>
        <scheme val="major"/>
      </rPr>
      <t>a</t>
    </r>
  </si>
  <si>
    <r>
      <t>1980</t>
    </r>
    <r>
      <rPr>
        <b/>
        <vertAlign val="superscript"/>
        <sz val="9"/>
        <rFont val="Cambria"/>
        <family val="1"/>
        <scheme val="major"/>
      </rPr>
      <t>a</t>
    </r>
  </si>
  <si>
    <r>
      <t xml:space="preserve">b  </t>
    </r>
    <r>
      <rPr>
        <sz val="9"/>
        <rFont val="Cambria"/>
        <family val="1"/>
        <scheme val="major"/>
      </rPr>
      <t>Appendix Table 11 from Baker 1991;  Mean weight (g) of the commerical purse seine catch in Togiak; note that age 12 is an average of ages 12 and 13</t>
    </r>
  </si>
  <si>
    <r>
      <t xml:space="preserve">a  </t>
    </r>
    <r>
      <rPr>
        <sz val="9"/>
        <rFont val="Cambria"/>
        <family val="1"/>
        <scheme val="major"/>
      </rPr>
      <t xml:space="preserve">Appendix Table 6 (commecial purse seine catch in Togiak in thousands of fish by age and year) and Table 1 (purse seine catch in tonnes) from Baker 1991; </t>
    </r>
  </si>
  <si>
    <r>
      <t xml:space="preserve">a  </t>
    </r>
    <r>
      <rPr>
        <sz val="9"/>
        <rFont val="Cambria"/>
        <family val="1"/>
        <scheme val="major"/>
      </rPr>
      <t>Appendix Table 9 from Baker 1991; estimated spawning population, by number, of the spawning population</t>
    </r>
  </si>
  <si>
    <t>est_sp_naa</t>
  </si>
  <si>
    <t>*Added to ADMB output</t>
  </si>
  <si>
    <t>tot_sp_N</t>
  </si>
  <si>
    <t>res_mat_comp</t>
  </si>
  <si>
    <t>tot_post_N</t>
  </si>
  <si>
    <t>for_naa</t>
  </si>
  <si>
    <t>for_mat_baa</t>
  </si>
  <si>
    <t>for_mat_prop</t>
  </si>
  <si>
    <t>for_mat_naa</t>
  </si>
  <si>
    <t>for_mat_B</t>
  </si>
  <si>
    <t>for_tot_mat_N</t>
  </si>
  <si>
    <t>Forecast:</t>
  </si>
  <si>
    <t>Age 4</t>
  </si>
  <si>
    <t>Age 5</t>
  </si>
  <si>
    <t>Age 6</t>
  </si>
  <si>
    <t>Age 7</t>
  </si>
  <si>
    <t>Age 8</t>
  </si>
  <si>
    <t>Age 9</t>
  </si>
  <si>
    <t>Age 10</t>
  </si>
  <si>
    <t>Age 11</t>
  </si>
  <si>
    <t>Numbers of Fish</t>
  </si>
  <si>
    <t>Age comp. by weight</t>
  </si>
  <si>
    <t>% Number of Fish</t>
  </si>
  <si>
    <t>By Number:</t>
  </si>
  <si>
    <t>By weight:</t>
  </si>
  <si>
    <t>Age 4-6</t>
  </si>
  <si>
    <t>Age 7-8</t>
  </si>
  <si>
    <t>Age 9-11</t>
  </si>
  <si>
    <t>Age 12+</t>
  </si>
  <si>
    <t>for_mat_baa_prop</t>
  </si>
  <si>
    <t>Threshold (tons)</t>
  </si>
  <si>
    <t>Values in red are from SUMPRODUCT('S:\Region1Shared-DCF\Research\Herring-Dive Fisheries\Herring\Togiak\Excel spreadsheets\[2016ASAForecast v2.xlsx]ASA'!Y18:AB18, 'S:\Region1Shared-DCF\Research\Herring-Dive Fisheries\Herring\Togiak\Excel spreadsheets\[2016ASAForecast v2.xlsx]ASA'!J108:M108)/SUM('S:\Region1Shared-DCF\Research\Herring-Dive Fisheries\Herring\Togiak\Excel spreadsheets\[2016ASAForecast v2.xlsx]ASA'!J108:M108))</t>
  </si>
  <si>
    <t>= added or changed input data</t>
  </si>
  <si>
    <t>No biological data collected</t>
  </si>
  <si>
    <t>12+</t>
  </si>
  <si>
    <t>Seine Fishing Gear Vulnerabilities</t>
  </si>
  <si>
    <t>Purse Seine - Early</t>
  </si>
  <si>
    <t>Purse Seine - Late</t>
  </si>
  <si>
    <t>Slope</t>
  </si>
  <si>
    <t>init_age_4:</t>
  </si>
  <si>
    <t>gs_a:</t>
  </si>
  <si>
    <t>gs_b:</t>
  </si>
  <si>
    <t>Sur_a:</t>
  </si>
  <si>
    <t>Sur_b:</t>
  </si>
  <si>
    <t>check</t>
  </si>
  <si>
    <t>Forecast weight of mature fish</t>
  </si>
  <si>
    <t>Forecast weight of fish vulnerable to seine</t>
  </si>
  <si>
    <t>Abundance of the mature population (for_mat_naa; for_tot_mat_N)</t>
  </si>
  <si>
    <t>Forecasted average weight of mature fish  (fw_a_a, for_mat_w)</t>
  </si>
  <si>
    <t>Forecasted average weight of seine harvested fish (fw_a_a, for_seine_w)</t>
  </si>
  <si>
    <t>Togiak Herring Biomas &amp; Harvest</t>
  </si>
  <si>
    <t>(20% maximum exploitation)</t>
  </si>
  <si>
    <t>Description</t>
  </si>
  <si>
    <t>Tons</t>
  </si>
  <si>
    <t>Biomass Estimate</t>
  </si>
  <si>
    <t>Total allowable Harvest</t>
  </si>
  <si>
    <t>Togiak Spawn on Kelp Fishery</t>
  </si>
  <si>
    <t>(Fixed Allocation)</t>
  </si>
  <si>
    <t>Remaining Allowable Harvest</t>
  </si>
  <si>
    <t>Dutch Harbor Food/Bait Allocation</t>
  </si>
  <si>
    <t>(7% of remaining allocation)</t>
  </si>
  <si>
    <t>Togiak District Sac Roe Fishery</t>
  </si>
  <si>
    <t>Purse Seine Allocation 70%</t>
  </si>
  <si>
    <t>Gillnet Allocation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</si>
</sst>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"/>
    <numFmt numFmtId="165" formatCode="0.0000"/>
    <numFmt numFmtId="166" formatCode="0.00000"/>
    <numFmt numFmtId="167" formatCode="0.0%"/>
    <numFmt numFmtId="168" formatCode="#,##0.0"/>
    <numFmt numFmtId="169" formatCode=".00"/>
    <numFmt numFmtId="170" formatCode="0.000"/>
    <numFmt numFmtId="171" formatCode="#,##0.000"/>
    <numFmt numFmtId="172" formatCode="0_)"/>
    <numFmt numFmtId="173" formatCode="0.000000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9"/>
      <name val="Arial"/>
      <family val="2"/>
    </font>
    <font>
      <sz val="12"/>
      <name val="SWISS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62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i/>
      <sz val="9"/>
      <name val="Cambria"/>
      <family val="1"/>
      <scheme val="major"/>
    </font>
    <font>
      <b/>
      <sz val="9"/>
      <color indexed="61"/>
      <name val="Cambria"/>
      <family val="1"/>
      <scheme val="major"/>
    </font>
    <font>
      <sz val="9"/>
      <color indexed="61"/>
      <name val="Cambria"/>
      <family val="1"/>
      <scheme val="major"/>
    </font>
    <font>
      <sz val="9"/>
      <color indexed="10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vertAlign val="superscript"/>
      <sz val="9"/>
      <color indexed="8"/>
      <name val="Cambria"/>
      <family val="1"/>
      <scheme val="major"/>
    </font>
    <font>
      <vertAlign val="superscript"/>
      <sz val="9"/>
      <name val="Cambria"/>
      <family val="1"/>
      <scheme val="major"/>
    </font>
    <font>
      <sz val="9"/>
      <color indexed="48"/>
      <name val="Cambria"/>
      <family val="1"/>
      <scheme val="major"/>
    </font>
    <font>
      <sz val="9"/>
      <color indexed="56"/>
      <name val="Cambria"/>
      <family val="1"/>
      <scheme val="major"/>
    </font>
    <font>
      <b/>
      <vertAlign val="superscript"/>
      <sz val="9"/>
      <color indexed="10"/>
      <name val="Cambria"/>
      <family val="1"/>
      <scheme val="major"/>
    </font>
    <font>
      <i/>
      <sz val="9"/>
      <name val="Cambria"/>
      <family val="1"/>
      <scheme val="major"/>
    </font>
    <font>
      <b/>
      <sz val="9"/>
      <color indexed="48"/>
      <name val="Cambria"/>
      <family val="1"/>
      <scheme val="major"/>
    </font>
    <font>
      <sz val="9"/>
      <color indexed="16"/>
      <name val="Cambria"/>
      <family val="1"/>
      <scheme val="major"/>
    </font>
    <font>
      <b/>
      <i/>
      <sz val="9"/>
      <color indexed="16"/>
      <name val="Cambria"/>
      <family val="1"/>
      <scheme val="major"/>
    </font>
    <font>
      <b/>
      <sz val="9"/>
      <color indexed="16"/>
      <name val="Cambria"/>
      <family val="1"/>
      <scheme val="major"/>
    </font>
    <font>
      <i/>
      <sz val="9"/>
      <color indexed="16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sz val="9"/>
      <color indexed="10"/>
      <name val="Cambria"/>
      <family val="1"/>
      <scheme val="major"/>
    </font>
    <font>
      <sz val="9"/>
      <color rgb="FFFF0000"/>
      <name val="Cambria"/>
      <family val="1"/>
      <scheme val="major"/>
    </font>
    <font>
      <sz val="9"/>
      <color indexed="58"/>
      <name val="Cambria"/>
      <family val="1"/>
      <scheme val="major"/>
    </font>
    <font>
      <b/>
      <i/>
      <sz val="9"/>
      <color indexed="10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vertAlign val="superscript"/>
      <sz val="9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9"/>
      <color rgb="FF0070C0"/>
      <name val="Cambria"/>
      <family val="1"/>
      <scheme val="major"/>
    </font>
    <font>
      <b/>
      <sz val="12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sz val="12"/>
      <color indexed="58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ck">
        <color indexed="61"/>
      </top>
      <bottom/>
      <diagonal/>
    </border>
    <border>
      <left style="thick">
        <color indexed="6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1"/>
      </left>
      <right/>
      <top/>
      <bottom style="thick">
        <color indexed="61"/>
      </bottom>
      <diagonal/>
    </border>
    <border>
      <left/>
      <right/>
      <top/>
      <bottom style="thick">
        <color indexed="6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57477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3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42" applyNumberFormat="0" applyAlignment="0" applyProtection="0"/>
    <xf numFmtId="0" fontId="18" fillId="19" borderId="43" applyNumberFormat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42" applyNumberFormat="0" applyAlignment="0" applyProtection="0"/>
    <xf numFmtId="0" fontId="25" fillId="0" borderId="4" applyNumberFormat="0" applyFill="0" applyAlignment="0" applyProtection="0"/>
    <xf numFmtId="0" fontId="26" fillId="20" borderId="0" applyNumberFormat="0" applyBorder="0" applyAlignment="0" applyProtection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13" fillId="21" borderId="44" applyNumberFormat="0" applyFont="0" applyAlignment="0" applyProtection="0"/>
    <xf numFmtId="0" fontId="27" fillId="15" borderId="45" applyNumberFormat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2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3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/>
    <xf numFmtId="0" fontId="31" fillId="44" borderId="4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0" fillId="45" borderId="0" applyNumberFormat="0" applyBorder="0" applyAlignment="0" applyProtection="0"/>
    <xf numFmtId="0" fontId="32" fillId="0" borderId="46" applyNumberFormat="0" applyFill="0" applyAlignment="0" applyProtection="0"/>
    <xf numFmtId="0" fontId="33" fillId="0" borderId="47" applyNumberFormat="0" applyFill="0" applyAlignment="0" applyProtection="0"/>
    <xf numFmtId="0" fontId="34" fillId="0" borderId="48" applyNumberFormat="0" applyFill="0" applyAlignment="0" applyProtection="0"/>
    <xf numFmtId="0" fontId="34" fillId="0" borderId="0" applyNumberFormat="0" applyFill="0" applyBorder="0" applyAlignment="0" applyProtection="0"/>
    <xf numFmtId="0" fontId="24" fillId="46" borderId="42" applyNumberFormat="0" applyAlignment="0" applyProtection="0"/>
    <xf numFmtId="0" fontId="35" fillId="0" borderId="49" applyNumberFormat="0" applyFill="0" applyAlignment="0" applyProtection="0"/>
    <xf numFmtId="0" fontId="36" fillId="20" borderId="0" applyNumberFormat="0" applyBorder="0" applyAlignment="0" applyProtection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6" fillId="21" borderId="44" applyNumberFormat="0" applyFont="0" applyAlignment="0" applyProtection="0"/>
    <xf numFmtId="0" fontId="27" fillId="44" borderId="45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50" applyNumberFormat="0" applyFill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7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7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9" fontId="7" fillId="0" borderId="0" applyFont="0" applyFill="0" applyBorder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7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7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21" borderId="44" applyNumberFormat="0" applyFont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16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3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2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3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1" borderId="44" applyNumberFormat="0" applyFont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0" fillId="0" borderId="0"/>
    <xf numFmtId="0" fontId="4" fillId="21" borderId="44" applyNumberFormat="0" applyFont="0" applyAlignment="0" applyProtection="0"/>
    <xf numFmtId="0" fontId="4" fillId="22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16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2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9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30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44" applyNumberFormat="0" applyFont="0" applyAlignment="0" applyProtection="0"/>
    <xf numFmtId="0" fontId="2" fillId="22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44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</cellStyleXfs>
  <cellXfs count="475">
    <xf numFmtId="0" fontId="0" fillId="0" borderId="0" xfId="0"/>
    <xf numFmtId="0" fontId="9" fillId="0" borderId="0" xfId="2527" applyFont="1" applyFill="1"/>
    <xf numFmtId="0" fontId="9" fillId="0" borderId="0" xfId="2527" applyFont="1"/>
    <xf numFmtId="0" fontId="9" fillId="0" borderId="0" xfId="2527" applyFont="1" applyBorder="1"/>
    <xf numFmtId="0" fontId="39" fillId="0" borderId="0" xfId="2527" applyFont="1"/>
    <xf numFmtId="0" fontId="39" fillId="0" borderId="0" xfId="2527" applyFont="1" applyBorder="1"/>
    <xf numFmtId="0" fontId="39" fillId="0" borderId="0" xfId="2527" applyFont="1" applyFill="1"/>
    <xf numFmtId="0" fontId="39" fillId="0" borderId="0" xfId="2527" applyFont="1" applyFill="1" applyBorder="1"/>
    <xf numFmtId="0" fontId="39" fillId="0" borderId="6" xfId="2527" applyFont="1" applyFill="1" applyBorder="1"/>
    <xf numFmtId="0" fontId="39" fillId="0" borderId="6" xfId="2527" quotePrefix="1" applyFont="1" applyFill="1" applyBorder="1" applyAlignment="1">
      <alignment horizontal="left"/>
    </xf>
    <xf numFmtId="0" fontId="39" fillId="0" borderId="0" xfId="2527" applyFont="1" applyFill="1" applyBorder="1" applyAlignment="1">
      <alignment horizontal="right"/>
    </xf>
    <xf numFmtId="0" fontId="43" fillId="0" borderId="0" xfId="2527" applyFont="1" applyFill="1"/>
    <xf numFmtId="3" fontId="39" fillId="0" borderId="0" xfId="2527" applyNumberFormat="1" applyFont="1" applyFill="1" applyBorder="1"/>
    <xf numFmtId="3" fontId="39" fillId="0" borderId="0" xfId="2527" applyNumberFormat="1" applyFont="1" applyFill="1" applyBorder="1" applyAlignment="1">
      <alignment horizontal="right"/>
    </xf>
    <xf numFmtId="1" fontId="39" fillId="0" borderId="0" xfId="2527" applyNumberFormat="1" applyFont="1" applyFill="1" applyBorder="1"/>
    <xf numFmtId="170" fontId="39" fillId="0" borderId="0" xfId="2527" applyNumberFormat="1" applyFont="1" applyFill="1" applyBorder="1" applyProtection="1"/>
    <xf numFmtId="0" fontId="38" fillId="0" borderId="0" xfId="2527" applyFont="1" applyFill="1" applyBorder="1"/>
    <xf numFmtId="0" fontId="46" fillId="0" borderId="0" xfId="2527" applyFont="1" applyFill="1" applyBorder="1"/>
    <xf numFmtId="1" fontId="43" fillId="0" borderId="0" xfId="2527" applyNumberFormat="1" applyFont="1" applyFill="1"/>
    <xf numFmtId="1" fontId="47" fillId="0" borderId="0" xfId="2527" applyNumberFormat="1" applyFont="1" applyFill="1"/>
    <xf numFmtId="0" fontId="39" fillId="0" borderId="19" xfId="2527" applyFont="1" applyFill="1" applyBorder="1"/>
    <xf numFmtId="10" fontId="39" fillId="0" borderId="0" xfId="2527" applyNumberFormat="1" applyFont="1" applyFill="1" applyBorder="1" applyAlignment="1">
      <alignment horizontal="right"/>
    </xf>
    <xf numFmtId="10" fontId="39" fillId="0" borderId="0" xfId="2527" applyNumberFormat="1" applyFont="1" applyFill="1" applyBorder="1"/>
    <xf numFmtId="9" fontId="39" fillId="0" borderId="0" xfId="2727" applyFont="1" applyFill="1" applyBorder="1" applyAlignment="1">
      <alignment horizontal="center"/>
    </xf>
    <xf numFmtId="9" fontId="43" fillId="0" borderId="0" xfId="2527" applyNumberFormat="1" applyFont="1" applyFill="1" applyBorder="1" applyAlignment="1">
      <alignment horizontal="center"/>
    </xf>
    <xf numFmtId="0" fontId="38" fillId="0" borderId="0" xfId="2527" applyFont="1" applyFill="1" applyBorder="1" applyAlignment="1">
      <alignment horizontal="center"/>
    </xf>
    <xf numFmtId="168" fontId="39" fillId="0" borderId="0" xfId="2527" applyNumberFormat="1" applyFont="1" applyFill="1" applyBorder="1"/>
    <xf numFmtId="0" fontId="39" fillId="0" borderId="17" xfId="2527" applyFont="1" applyFill="1" applyBorder="1"/>
    <xf numFmtId="0" fontId="38" fillId="0" borderId="23" xfId="2527" applyFont="1" applyFill="1" applyBorder="1" applyAlignment="1">
      <alignment horizontal="left"/>
    </xf>
    <xf numFmtId="4" fontId="39" fillId="0" borderId="24" xfId="2527" applyNumberFormat="1" applyFont="1" applyFill="1" applyBorder="1"/>
    <xf numFmtId="0" fontId="39" fillId="0" borderId="24" xfId="2527" applyFont="1" applyFill="1" applyBorder="1"/>
    <xf numFmtId="0" fontId="50" fillId="0" borderId="30" xfId="2527" applyFont="1" applyFill="1" applyBorder="1"/>
    <xf numFmtId="0" fontId="50" fillId="0" borderId="31" xfId="2527" applyFont="1" applyFill="1" applyBorder="1"/>
    <xf numFmtId="0" fontId="50" fillId="0" borderId="32" xfId="2527" applyFont="1" applyFill="1" applyBorder="1"/>
    <xf numFmtId="0" fontId="38" fillId="0" borderId="33" xfId="2527" applyFont="1" applyFill="1" applyBorder="1" applyAlignment="1">
      <alignment horizontal="left"/>
    </xf>
    <xf numFmtId="0" fontId="50" fillId="0" borderId="10" xfId="2527" applyFont="1" applyFill="1" applyBorder="1" applyAlignment="1">
      <alignment horizontal="left"/>
    </xf>
    <xf numFmtId="0" fontId="50" fillId="0" borderId="9" xfId="2527" applyFont="1" applyFill="1" applyBorder="1"/>
    <xf numFmtId="0" fontId="50" fillId="0" borderId="34" xfId="2527" applyFont="1" applyFill="1" applyBorder="1"/>
    <xf numFmtId="0" fontId="38" fillId="0" borderId="0" xfId="2527" applyFont="1" applyFill="1" applyBorder="1" applyAlignment="1">
      <alignment horizontal="left"/>
    </xf>
    <xf numFmtId="0" fontId="50" fillId="0" borderId="21" xfId="2527" applyFont="1" applyFill="1" applyBorder="1" applyAlignment="1">
      <alignment horizontal="left"/>
    </xf>
    <xf numFmtId="0" fontId="50" fillId="0" borderId="13" xfId="2527" applyFont="1" applyFill="1" applyBorder="1" applyAlignment="1">
      <alignment horizontal="left"/>
    </xf>
    <xf numFmtId="0" fontId="50" fillId="0" borderId="17" xfId="2527" applyFont="1" applyFill="1" applyBorder="1" applyAlignment="1">
      <alignment horizontal="left"/>
    </xf>
    <xf numFmtId="0" fontId="50" fillId="0" borderId="0" xfId="2527" applyFont="1" applyFill="1" applyBorder="1" applyAlignment="1">
      <alignment horizontal="left"/>
    </xf>
    <xf numFmtId="0" fontId="50" fillId="0" borderId="41" xfId="2527" applyFont="1" applyFill="1" applyBorder="1"/>
    <xf numFmtId="0" fontId="39" fillId="0" borderId="26" xfId="2527" applyFont="1" applyFill="1" applyBorder="1"/>
    <xf numFmtId="0" fontId="39" fillId="0" borderId="27" xfId="2527" applyFont="1" applyFill="1" applyBorder="1"/>
    <xf numFmtId="0" fontId="50" fillId="0" borderId="35" xfId="2527" applyFont="1" applyFill="1" applyBorder="1" applyAlignment="1">
      <alignment horizontal="left"/>
    </xf>
    <xf numFmtId="0" fontId="50" fillId="0" borderId="28" xfId="2527" applyFont="1" applyFill="1" applyBorder="1"/>
    <xf numFmtId="0" fontId="38" fillId="0" borderId="17" xfId="2527" applyFont="1" applyFill="1" applyBorder="1"/>
    <xf numFmtId="172" fontId="39" fillId="0" borderId="0" xfId="2527" applyNumberFormat="1" applyFont="1" applyFill="1" applyBorder="1" applyAlignment="1" applyProtection="1">
      <alignment horizontal="right"/>
    </xf>
    <xf numFmtId="0" fontId="38" fillId="0" borderId="0" xfId="2527" applyFont="1" applyFill="1"/>
    <xf numFmtId="0" fontId="42" fillId="0" borderId="6" xfId="2527" applyFont="1" applyFill="1" applyBorder="1"/>
    <xf numFmtId="0" fontId="38" fillId="0" borderId="7" xfId="2527" applyFont="1" applyFill="1" applyBorder="1"/>
    <xf numFmtId="0" fontId="39" fillId="0" borderId="0" xfId="2527" quotePrefix="1" applyFont="1" applyFill="1" applyBorder="1" applyAlignment="1">
      <alignment horizontal="left"/>
    </xf>
    <xf numFmtId="0" fontId="38" fillId="0" borderId="12" xfId="2527" applyFont="1" applyFill="1" applyBorder="1" applyAlignment="1">
      <alignment horizontal="center"/>
    </xf>
    <xf numFmtId="171" fontId="39" fillId="0" borderId="0" xfId="2527" applyNumberFormat="1" applyFont="1" applyFill="1" applyBorder="1" applyAlignment="1">
      <alignment horizontal="right"/>
    </xf>
    <xf numFmtId="0" fontId="38" fillId="0" borderId="18" xfId="2527" applyFont="1" applyFill="1" applyBorder="1" applyAlignment="1">
      <alignment horizontal="left" vertical="center"/>
    </xf>
    <xf numFmtId="164" fontId="39" fillId="0" borderId="19" xfId="2527" applyNumberFormat="1" applyFont="1" applyFill="1" applyBorder="1"/>
    <xf numFmtId="164" fontId="39" fillId="0" borderId="19" xfId="2527" quotePrefix="1" applyNumberFormat="1" applyFont="1" applyFill="1" applyBorder="1" applyAlignment="1">
      <alignment horizontal="left"/>
    </xf>
    <xf numFmtId="3" fontId="39" fillId="0" borderId="19" xfId="2527" applyNumberFormat="1" applyFont="1" applyFill="1" applyBorder="1"/>
    <xf numFmtId="167" fontId="39" fillId="0" borderId="19" xfId="2527" applyNumberFormat="1" applyFont="1" applyFill="1" applyBorder="1"/>
    <xf numFmtId="0" fontId="57" fillId="0" borderId="0" xfId="2527" applyFont="1" applyFill="1"/>
    <xf numFmtId="164" fontId="40" fillId="0" borderId="0" xfId="2527" applyNumberFormat="1" applyFont="1" applyFill="1" applyAlignment="1">
      <alignment horizontal="left"/>
    </xf>
    <xf numFmtId="0" fontId="39" fillId="0" borderId="11" xfId="2527" applyFont="1" applyFill="1" applyBorder="1"/>
    <xf numFmtId="2" fontId="39" fillId="0" borderId="0" xfId="2527" applyNumberFormat="1" applyFont="1" applyFill="1"/>
    <xf numFmtId="2" fontId="39" fillId="0" borderId="0" xfId="2527" applyNumberFormat="1" applyFont="1" applyFill="1" applyBorder="1"/>
    <xf numFmtId="2" fontId="39" fillId="0" borderId="0" xfId="2527" applyNumberFormat="1" applyFont="1" applyFill="1" applyBorder="1" applyAlignment="1">
      <alignment horizontal="center"/>
    </xf>
    <xf numFmtId="167" fontId="39" fillId="0" borderId="0" xfId="2527" applyNumberFormat="1" applyFont="1" applyFill="1" applyBorder="1"/>
    <xf numFmtId="0" fontId="49" fillId="0" borderId="0" xfId="2527" applyFont="1" applyFill="1" applyBorder="1"/>
    <xf numFmtId="164" fontId="39" fillId="0" borderId="0" xfId="2527" applyNumberFormat="1" applyFont="1" applyFill="1" applyBorder="1"/>
    <xf numFmtId="164" fontId="43" fillId="0" borderId="0" xfId="2527" applyNumberFormat="1" applyFont="1" applyFill="1"/>
    <xf numFmtId="0" fontId="43" fillId="0" borderId="0" xfId="2527" applyFont="1" applyFill="1" applyBorder="1"/>
    <xf numFmtId="0" fontId="39" fillId="0" borderId="0" xfId="2527" quotePrefix="1" applyFont="1" applyFill="1" applyAlignment="1">
      <alignment horizontal="left"/>
    </xf>
    <xf numFmtId="0" fontId="51" fillId="0" borderId="0" xfId="2527" applyFont="1" applyFill="1" applyBorder="1" applyAlignment="1">
      <alignment horizontal="left"/>
    </xf>
    <xf numFmtId="0" fontId="51" fillId="0" borderId="0" xfId="2527" applyFont="1" applyFill="1" applyBorder="1"/>
    <xf numFmtId="0" fontId="39" fillId="0" borderId="0" xfId="2527" applyFont="1" applyFill="1" applyBorder="1" applyAlignment="1">
      <alignment horizontal="left"/>
    </xf>
    <xf numFmtId="167" fontId="39" fillId="0" borderId="0" xfId="2527" applyNumberFormat="1" applyFont="1" applyFill="1" applyBorder="1" applyAlignment="1">
      <alignment horizontal="left"/>
    </xf>
    <xf numFmtId="0" fontId="39" fillId="0" borderId="14" xfId="2527" applyFont="1" applyFill="1" applyBorder="1"/>
    <xf numFmtId="166" fontId="39" fillId="0" borderId="0" xfId="2527" applyNumberFormat="1" applyFont="1" applyFill="1" applyBorder="1"/>
    <xf numFmtId="0" fontId="39" fillId="0" borderId="16" xfId="2527" applyFont="1" applyFill="1" applyBorder="1"/>
    <xf numFmtId="0" fontId="39" fillId="0" borderId="22" xfId="2527" applyFont="1" applyFill="1" applyBorder="1"/>
    <xf numFmtId="0" fontId="39" fillId="0" borderId="0" xfId="2527" applyNumberFormat="1" applyFont="1" applyFill="1" applyBorder="1"/>
    <xf numFmtId="166" fontId="39" fillId="0" borderId="0" xfId="2527" applyNumberFormat="1" applyFont="1" applyFill="1" applyBorder="1" applyAlignment="1">
      <alignment horizontal="center"/>
    </xf>
    <xf numFmtId="3" fontId="41" fillId="0" borderId="0" xfId="2527" applyNumberFormat="1" applyFont="1" applyFill="1" applyBorder="1" applyAlignment="1">
      <alignment horizontal="center"/>
    </xf>
    <xf numFmtId="1" fontId="39" fillId="0" borderId="0" xfId="2527" applyNumberFormat="1" applyFont="1" applyFill="1" applyBorder="1" applyAlignment="1">
      <alignment horizontal="center"/>
    </xf>
    <xf numFmtId="0" fontId="52" fillId="0" borderId="0" xfId="2527" applyFont="1" applyFill="1"/>
    <xf numFmtId="0" fontId="39" fillId="0" borderId="29" xfId="2527" applyFont="1" applyFill="1" applyBorder="1"/>
    <xf numFmtId="0" fontId="52" fillId="0" borderId="0" xfId="2527" applyFont="1" applyFill="1" applyBorder="1" applyAlignment="1">
      <alignment horizontal="right"/>
    </xf>
    <xf numFmtId="0" fontId="52" fillId="0" borderId="0" xfId="2527" applyFont="1" applyFill="1" applyBorder="1"/>
    <xf numFmtId="0" fontId="54" fillId="0" borderId="0" xfId="2527" applyFont="1" applyFill="1" applyBorder="1" applyAlignment="1">
      <alignment horizontal="left"/>
    </xf>
    <xf numFmtId="0" fontId="54" fillId="0" borderId="0" xfId="2527" applyFont="1" applyFill="1" applyBorder="1" applyAlignment="1">
      <alignment horizontal="center"/>
    </xf>
    <xf numFmtId="165" fontId="39" fillId="0" borderId="21" xfId="2527" applyNumberFormat="1" applyFont="1" applyFill="1" applyBorder="1"/>
    <xf numFmtId="165" fontId="39" fillId="0" borderId="14" xfId="2527" applyNumberFormat="1" applyFont="1" applyFill="1" applyBorder="1"/>
    <xf numFmtId="165" fontId="39" fillId="0" borderId="17" xfId="2527" applyNumberFormat="1" applyFont="1" applyFill="1" applyBorder="1"/>
    <xf numFmtId="165" fontId="39" fillId="0" borderId="16" xfId="2527" applyNumberFormat="1" applyFont="1" applyFill="1" applyBorder="1"/>
    <xf numFmtId="0" fontId="55" fillId="0" borderId="0" xfId="2527" applyFont="1" applyFill="1" applyBorder="1" applyAlignment="1">
      <alignment horizontal="left"/>
    </xf>
    <xf numFmtId="0" fontId="39" fillId="0" borderId="37" xfId="2527" applyFont="1" applyFill="1" applyBorder="1"/>
    <xf numFmtId="0" fontId="38" fillId="0" borderId="31" xfId="2527" applyFont="1" applyFill="1" applyBorder="1"/>
    <xf numFmtId="0" fontId="39" fillId="0" borderId="31" xfId="2527" applyFont="1" applyFill="1" applyBorder="1"/>
    <xf numFmtId="0" fontId="50" fillId="0" borderId="0" xfId="2527" applyFont="1" applyFill="1" applyBorder="1" applyAlignment="1">
      <alignment horizontal="center"/>
    </xf>
    <xf numFmtId="165" fontId="39" fillId="0" borderId="0" xfId="2527" applyNumberFormat="1" applyFont="1" applyFill="1" applyBorder="1"/>
    <xf numFmtId="0" fontId="50" fillId="0" borderId="0" xfId="2527" applyFont="1" applyFill="1" applyBorder="1"/>
    <xf numFmtId="0" fontId="40" fillId="0" borderId="39" xfId="2527" applyFont="1" applyFill="1" applyBorder="1" applyAlignment="1">
      <alignment horizontal="center"/>
    </xf>
    <xf numFmtId="0" fontId="50" fillId="0" borderId="33" xfId="2527" applyFont="1" applyFill="1" applyBorder="1" applyAlignment="1">
      <alignment horizontal="left"/>
    </xf>
    <xf numFmtId="167" fontId="39" fillId="0" borderId="0" xfId="2727" applyNumberFormat="1" applyFont="1" applyFill="1" applyBorder="1"/>
    <xf numFmtId="0" fontId="50" fillId="0" borderId="39" xfId="2527" applyFont="1" applyFill="1" applyBorder="1" applyAlignment="1">
      <alignment horizontal="centerContinuous"/>
    </xf>
    <xf numFmtId="0" fontId="38" fillId="0" borderId="8" xfId="2527" applyFont="1" applyFill="1" applyBorder="1" applyAlignment="1">
      <alignment horizontal="centerContinuous"/>
    </xf>
    <xf numFmtId="1" fontId="39" fillId="0" borderId="8" xfId="2527" applyNumberFormat="1" applyFont="1" applyFill="1" applyBorder="1" applyAlignment="1">
      <alignment horizontal="centerContinuous"/>
    </xf>
    <xf numFmtId="0" fontId="39" fillId="0" borderId="33" xfId="2527" applyFont="1" applyFill="1" applyBorder="1" applyAlignment="1">
      <alignment horizontal="left"/>
    </xf>
    <xf numFmtId="0" fontId="40" fillId="0" borderId="51" xfId="2527" applyFont="1" applyFill="1" applyBorder="1" applyAlignment="1">
      <alignment horizontal="right"/>
    </xf>
    <xf numFmtId="165" fontId="39" fillId="0" borderId="0" xfId="2527" applyNumberFormat="1" applyFont="1" applyFill="1" applyBorder="1" applyAlignment="1">
      <alignment horizontal="right"/>
    </xf>
    <xf numFmtId="0" fontId="39" fillId="0" borderId="0" xfId="0" applyFont="1" applyFill="1" applyBorder="1"/>
    <xf numFmtId="0" fontId="59" fillId="0" borderId="0" xfId="2527" applyFont="1" applyFill="1" applyBorder="1"/>
    <xf numFmtId="1" fontId="39" fillId="0" borderId="0" xfId="2527" applyNumberFormat="1" applyFont="1" applyFill="1" applyBorder="1" applyAlignment="1">
      <alignment horizontal="right"/>
    </xf>
    <xf numFmtId="4" fontId="39" fillId="0" borderId="0" xfId="2313" applyFont="1" applyFill="1" applyBorder="1" applyAlignment="1">
      <alignment horizontal="right"/>
    </xf>
    <xf numFmtId="170" fontId="39" fillId="0" borderId="0" xfId="2527" applyNumberFormat="1" applyFont="1" applyFill="1" applyBorder="1"/>
    <xf numFmtId="0" fontId="60" fillId="0" borderId="0" xfId="2527" applyFont="1" applyFill="1" applyBorder="1"/>
    <xf numFmtId="0" fontId="58" fillId="0" borderId="0" xfId="2527" applyFont="1" applyFill="1" applyBorder="1"/>
    <xf numFmtId="0" fontId="60" fillId="0" borderId="0" xfId="2527" applyFont="1" applyFill="1"/>
    <xf numFmtId="4" fontId="39" fillId="0" borderId="0" xfId="2527" applyNumberFormat="1" applyFont="1" applyFill="1" applyBorder="1" applyAlignment="1">
      <alignment horizontal="right"/>
    </xf>
    <xf numFmtId="168" fontId="39" fillId="0" borderId="0" xfId="2527" applyNumberFormat="1" applyFont="1" applyFill="1" applyBorder="1" applyAlignment="1">
      <alignment horizontal="right"/>
    </xf>
    <xf numFmtId="170" fontId="39" fillId="0" borderId="0" xfId="2527" applyNumberFormat="1" applyFont="1" applyFill="1" applyBorder="1" applyAlignment="1">
      <alignment horizontal="right"/>
    </xf>
    <xf numFmtId="0" fontId="39" fillId="0" borderId="23" xfId="2527" applyFont="1" applyFill="1" applyBorder="1"/>
    <xf numFmtId="165" fontId="39" fillId="0" borderId="24" xfId="2527" applyNumberFormat="1" applyFont="1" applyFill="1" applyBorder="1"/>
    <xf numFmtId="0" fontId="39" fillId="0" borderId="25" xfId="2527" applyFont="1" applyFill="1" applyBorder="1"/>
    <xf numFmtId="0" fontId="39" fillId="0" borderId="26" xfId="2527" quotePrefix="1" applyFont="1" applyFill="1" applyBorder="1" applyAlignment="1">
      <alignment horizontal="left"/>
    </xf>
    <xf numFmtId="3" fontId="39" fillId="0" borderId="27" xfId="2527" applyNumberFormat="1" applyFont="1" applyFill="1" applyBorder="1"/>
    <xf numFmtId="0" fontId="39" fillId="0" borderId="28" xfId="2527" applyFont="1" applyFill="1" applyBorder="1"/>
    <xf numFmtId="173" fontId="39" fillId="0" borderId="0" xfId="2527" applyNumberFormat="1" applyFont="1" applyFill="1" applyBorder="1"/>
    <xf numFmtId="3" fontId="61" fillId="0" borderId="0" xfId="2313" applyNumberFormat="1" applyFont="1" applyFill="1" applyBorder="1"/>
    <xf numFmtId="3" fontId="43" fillId="0" borderId="0" xfId="2527" applyNumberFormat="1" applyFont="1" applyFill="1" applyBorder="1"/>
    <xf numFmtId="0" fontId="48" fillId="0" borderId="0" xfId="2527" applyFont="1" applyFill="1" applyBorder="1" applyAlignment="1">
      <alignment horizontal="right"/>
    </xf>
    <xf numFmtId="0" fontId="39" fillId="0" borderId="21" xfId="2527" quotePrefix="1" applyFont="1" applyFill="1" applyBorder="1" applyAlignment="1">
      <alignment horizontal="left"/>
    </xf>
    <xf numFmtId="3" fontId="39" fillId="0" borderId="13" xfId="2527" applyNumberFormat="1" applyFont="1" applyFill="1" applyBorder="1"/>
    <xf numFmtId="173" fontId="39" fillId="0" borderId="13" xfId="2527" applyNumberFormat="1" applyFont="1" applyFill="1" applyBorder="1"/>
    <xf numFmtId="0" fontId="39" fillId="0" borderId="17" xfId="2527" quotePrefix="1" applyFont="1" applyFill="1" applyBorder="1" applyAlignment="1">
      <alignment horizontal="left"/>
    </xf>
    <xf numFmtId="0" fontId="39" fillId="0" borderId="0" xfId="2527" applyFont="1" applyFill="1" applyBorder="1" applyAlignment="1">
      <alignment horizontal="center"/>
    </xf>
    <xf numFmtId="3" fontId="39" fillId="0" borderId="0" xfId="2527" applyNumberFormat="1" applyFont="1" applyFill="1" applyBorder="1" applyAlignment="1">
      <alignment horizontal="center"/>
    </xf>
    <xf numFmtId="2" fontId="39" fillId="0" borderId="0" xfId="2527" applyNumberFormat="1" applyFont="1" applyFill="1" applyBorder="1" applyAlignment="1">
      <alignment horizontal="right"/>
    </xf>
    <xf numFmtId="0" fontId="39" fillId="0" borderId="0" xfId="2527" applyFont="1" applyFill="1" applyAlignment="1">
      <alignment horizontal="right"/>
    </xf>
    <xf numFmtId="0" fontId="38" fillId="0" borderId="0" xfId="2527" quotePrefix="1" applyFont="1" applyFill="1" applyBorder="1" applyAlignment="1">
      <alignment horizontal="center"/>
    </xf>
    <xf numFmtId="4" fontId="43" fillId="0" borderId="0" xfId="2527" applyNumberFormat="1" applyFont="1" applyFill="1" applyBorder="1"/>
    <xf numFmtId="4" fontId="39" fillId="0" borderId="0" xfId="2527" applyNumberFormat="1" applyFont="1" applyFill="1" applyBorder="1"/>
    <xf numFmtId="173" fontId="39" fillId="0" borderId="0" xfId="2527" applyNumberFormat="1" applyFont="1" applyFill="1"/>
    <xf numFmtId="0" fontId="38" fillId="0" borderId="38" xfId="2527" applyFont="1" applyFill="1" applyBorder="1"/>
    <xf numFmtId="171" fontId="39" fillId="0" borderId="0" xfId="2527" applyNumberFormat="1" applyFont="1" applyFill="1" applyBorder="1"/>
    <xf numFmtId="0" fontId="40" fillId="0" borderId="0" xfId="2527" applyFont="1" applyFill="1" applyBorder="1" applyAlignment="1">
      <alignment horizontal="center"/>
    </xf>
    <xf numFmtId="169" fontId="39" fillId="0" borderId="0" xfId="2727" applyNumberFormat="1" applyFont="1" applyFill="1" applyBorder="1" applyAlignment="1">
      <alignment horizontal="right"/>
    </xf>
    <xf numFmtId="0" fontId="38" fillId="0" borderId="33" xfId="2527" applyFont="1" applyFill="1" applyBorder="1" applyAlignment="1">
      <alignment horizontal="center"/>
    </xf>
    <xf numFmtId="11" fontId="0" fillId="0" borderId="0" xfId="0" applyNumberFormat="1"/>
    <xf numFmtId="170" fontId="39" fillId="0" borderId="33" xfId="2527" applyNumberFormat="1" applyFont="1" applyFill="1" applyBorder="1" applyAlignment="1" applyProtection="1">
      <alignment horizontal="center" vertical="center"/>
    </xf>
    <xf numFmtId="170" fontId="39" fillId="0" borderId="0" xfId="2527" applyNumberFormat="1" applyFont="1" applyFill="1" applyBorder="1" applyAlignment="1" applyProtection="1">
      <alignment horizontal="center" vertical="center"/>
    </xf>
    <xf numFmtId="170" fontId="39" fillId="0" borderId="41" xfId="2527" applyNumberFormat="1" applyFont="1" applyFill="1" applyBorder="1" applyAlignment="1" applyProtection="1">
      <alignment horizontal="center" vertical="center"/>
    </xf>
    <xf numFmtId="170" fontId="39" fillId="0" borderId="33" xfId="2527" applyNumberFormat="1" applyFont="1" applyFill="1" applyBorder="1" applyAlignment="1">
      <alignment horizontal="center" vertical="center"/>
    </xf>
    <xf numFmtId="170" fontId="39" fillId="0" borderId="0" xfId="2527" applyNumberFormat="1" applyFont="1" applyFill="1" applyBorder="1" applyAlignment="1">
      <alignment horizontal="center" vertical="center"/>
    </xf>
    <xf numFmtId="170" fontId="39" fillId="0" borderId="33" xfId="0" applyNumberFormat="1" applyFont="1" applyFill="1" applyBorder="1" applyAlignment="1">
      <alignment horizontal="center" vertical="center"/>
    </xf>
    <xf numFmtId="170" fontId="39" fillId="0" borderId="0" xfId="0" applyNumberFormat="1" applyFont="1" applyFill="1" applyBorder="1" applyAlignment="1">
      <alignment horizontal="center" vertical="center"/>
    </xf>
    <xf numFmtId="170" fontId="39" fillId="0" borderId="33" xfId="2498" applyNumberFormat="1" applyFont="1" applyFill="1" applyBorder="1" applyAlignment="1">
      <alignment horizontal="center" vertical="center"/>
    </xf>
    <xf numFmtId="170" fontId="39" fillId="0" borderId="0" xfId="2498" applyNumberFormat="1" applyFont="1" applyFill="1" applyBorder="1" applyAlignment="1">
      <alignment horizontal="center" vertical="center"/>
    </xf>
    <xf numFmtId="0" fontId="57" fillId="0" borderId="0" xfId="2527" applyFont="1" applyFill="1" applyBorder="1"/>
    <xf numFmtId="0" fontId="56" fillId="0" borderId="0" xfId="2527" applyFont="1" applyFill="1" applyBorder="1"/>
    <xf numFmtId="2" fontId="39" fillId="0" borderId="0" xfId="2527" applyNumberFormat="1" applyFont="1" applyFill="1" applyBorder="1" applyAlignment="1">
      <alignment horizontal="center" vertical="center"/>
    </xf>
    <xf numFmtId="0" fontId="38" fillId="0" borderId="0" xfId="2527" applyFont="1" applyFill="1" applyBorder="1" applyAlignment="1">
      <alignment horizontal="center" vertical="center"/>
    </xf>
    <xf numFmtId="4" fontId="39" fillId="0" borderId="0" xfId="2527" applyNumberFormat="1" applyFont="1" applyFill="1" applyBorder="1" applyAlignment="1">
      <alignment horizontal="center" vertical="center"/>
    </xf>
    <xf numFmtId="0" fontId="38" fillId="0" borderId="25" xfId="2527" applyFont="1" applyFill="1" applyBorder="1" applyAlignment="1">
      <alignment horizontal="center" vertical="center"/>
    </xf>
    <xf numFmtId="169" fontId="39" fillId="0" borderId="0" xfId="2527" applyNumberFormat="1" applyFont="1" applyFill="1" applyBorder="1" applyAlignment="1">
      <alignment horizontal="right"/>
    </xf>
    <xf numFmtId="0" fontId="39" fillId="0" borderId="33" xfId="2527" applyFont="1" applyFill="1" applyBorder="1"/>
    <xf numFmtId="0" fontId="39" fillId="0" borderId="24" xfId="2527" applyFont="1" applyFill="1" applyBorder="1" applyAlignment="1">
      <alignment horizontal="center"/>
    </xf>
    <xf numFmtId="0" fontId="39" fillId="0" borderId="23" xfId="2527" applyFont="1" applyFill="1" applyBorder="1" applyAlignment="1">
      <alignment horizontal="center" vertical="center"/>
    </xf>
    <xf numFmtId="0" fontId="39" fillId="0" borderId="25" xfId="2527" applyFont="1" applyFill="1" applyBorder="1" applyAlignment="1">
      <alignment horizontal="center" vertical="center"/>
    </xf>
    <xf numFmtId="0" fontId="39" fillId="0" borderId="17" xfId="2527" applyFont="1" applyFill="1" applyBorder="1" applyAlignment="1">
      <alignment horizontal="center"/>
    </xf>
    <xf numFmtId="0" fontId="39" fillId="0" borderId="0" xfId="2527" applyFont="1" applyFill="1" applyBorder="1" applyAlignment="1">
      <alignment horizontal="center" vertical="center"/>
    </xf>
    <xf numFmtId="165" fontId="39" fillId="0" borderId="35" xfId="2527" applyNumberFormat="1" applyFont="1" applyFill="1" applyBorder="1"/>
    <xf numFmtId="165" fontId="39" fillId="0" borderId="36" xfId="2527" applyNumberFormat="1" applyFont="1" applyFill="1" applyBorder="1"/>
    <xf numFmtId="0" fontId="39" fillId="0" borderId="52" xfId="2527" applyFont="1" applyFill="1" applyBorder="1"/>
    <xf numFmtId="0" fontId="40" fillId="0" borderId="0" xfId="2527" applyFont="1" applyFill="1" applyBorder="1" applyAlignment="1">
      <alignment horizontal="right"/>
    </xf>
    <xf numFmtId="0" fontId="40" fillId="0" borderId="53" xfId="2527" applyFont="1" applyFill="1" applyBorder="1" applyAlignment="1">
      <alignment horizontal="right"/>
    </xf>
    <xf numFmtId="0" fontId="50" fillId="0" borderId="40" xfId="2527" applyFont="1" applyFill="1" applyBorder="1" applyAlignment="1">
      <alignment horizontal="center" vertical="center"/>
    </xf>
    <xf numFmtId="10" fontId="39" fillId="0" borderId="8" xfId="2727" applyNumberFormat="1" applyFont="1" applyFill="1" applyBorder="1" applyAlignment="1">
      <alignment horizontal="center" vertical="center"/>
    </xf>
    <xf numFmtId="0" fontId="38" fillId="0" borderId="24" xfId="2527" applyFont="1" applyFill="1" applyBorder="1" applyAlignment="1">
      <alignment horizontal="center" vertical="center"/>
    </xf>
    <xf numFmtId="2" fontId="39" fillId="0" borderId="33" xfId="2527" applyNumberFormat="1" applyFont="1" applyFill="1" applyBorder="1" applyAlignment="1">
      <alignment horizontal="center" vertical="center"/>
    </xf>
    <xf numFmtId="2" fontId="39" fillId="0" borderId="41" xfId="2527" applyNumberFormat="1" applyFont="1" applyFill="1" applyBorder="1" applyAlignment="1">
      <alignment horizontal="center" vertical="center"/>
    </xf>
    <xf numFmtId="2" fontId="39" fillId="0" borderId="26" xfId="2527" applyNumberFormat="1" applyFont="1" applyFill="1" applyBorder="1" applyAlignment="1">
      <alignment horizontal="center" vertical="center"/>
    </xf>
    <xf numFmtId="2" fontId="39" fillId="0" borderId="27" xfId="2527" applyNumberFormat="1" applyFont="1" applyFill="1" applyBorder="1" applyAlignment="1">
      <alignment horizontal="center" vertical="center"/>
    </xf>
    <xf numFmtId="2" fontId="39" fillId="0" borderId="28" xfId="2527" applyNumberFormat="1" applyFont="1" applyFill="1" applyBorder="1" applyAlignment="1">
      <alignment horizontal="center" vertical="center"/>
    </xf>
    <xf numFmtId="0" fontId="50" fillId="0" borderId="23" xfId="2527" applyFont="1" applyFill="1" applyBorder="1" applyAlignment="1">
      <alignment horizontal="left" vertical="center"/>
    </xf>
    <xf numFmtId="165" fontId="39" fillId="0" borderId="13" xfId="2527" applyNumberFormat="1" applyFont="1" applyFill="1" applyBorder="1"/>
    <xf numFmtId="0" fontId="39" fillId="0" borderId="23" xfId="2527" applyFont="1" applyFill="1" applyBorder="1" applyAlignment="1">
      <alignment horizontal="left"/>
    </xf>
    <xf numFmtId="2" fontId="39" fillId="0" borderId="24" xfId="2527" applyNumberFormat="1" applyFont="1" applyFill="1" applyBorder="1"/>
    <xf numFmtId="2" fontId="39" fillId="0" borderId="25" xfId="2527" applyNumberFormat="1" applyFont="1" applyFill="1" applyBorder="1"/>
    <xf numFmtId="170" fontId="52" fillId="0" borderId="0" xfId="2527" applyNumberFormat="1" applyFont="1" applyFill="1" applyAlignment="1">
      <alignment horizontal="center" vertical="center"/>
    </xf>
    <xf numFmtId="0" fontId="63" fillId="0" borderId="0" xfId="2527" applyFont="1" applyFill="1"/>
    <xf numFmtId="170" fontId="56" fillId="0" borderId="33" xfId="2527" applyNumberFormat="1" applyFont="1" applyFill="1" applyBorder="1" applyAlignment="1">
      <alignment horizontal="center" vertical="center"/>
    </xf>
    <xf numFmtId="170" fontId="56" fillId="0" borderId="0" xfId="2527" applyNumberFormat="1" applyFont="1" applyFill="1" applyBorder="1" applyAlignment="1">
      <alignment horizontal="center" vertical="center"/>
    </xf>
    <xf numFmtId="170" fontId="56" fillId="0" borderId="33" xfId="2527" applyNumberFormat="1" applyFont="1" applyFill="1" applyBorder="1" applyAlignment="1" applyProtection="1">
      <alignment horizontal="center" vertical="center"/>
    </xf>
    <xf numFmtId="170" fontId="56" fillId="0" borderId="0" xfId="2527" applyNumberFormat="1" applyFont="1" applyFill="1" applyBorder="1" applyAlignment="1" applyProtection="1">
      <alignment horizontal="center" vertical="center"/>
    </xf>
    <xf numFmtId="0" fontId="56" fillId="0" borderId="0" xfId="0" applyFont="1" applyFill="1" applyBorder="1"/>
    <xf numFmtId="0" fontId="56" fillId="0" borderId="0" xfId="2527" applyFont="1" applyFill="1"/>
    <xf numFmtId="0" fontId="56" fillId="0" borderId="0" xfId="0" applyFont="1" applyFill="1"/>
    <xf numFmtId="165" fontId="56" fillId="0" borderId="0" xfId="2527" applyNumberFormat="1" applyFont="1" applyFill="1" applyBorder="1" applyAlignment="1">
      <alignment horizontal="right"/>
    </xf>
    <xf numFmtId="1" fontId="56" fillId="0" borderId="0" xfId="2527" applyNumberFormat="1" applyFont="1" applyFill="1"/>
    <xf numFmtId="171" fontId="39" fillId="0" borderId="0" xfId="2527" applyNumberFormat="1" applyFont="1" applyFill="1" applyBorder="1" applyAlignment="1">
      <alignment horizontal="center" vertical="center"/>
    </xf>
    <xf numFmtId="171" fontId="56" fillId="0" borderId="0" xfId="2527" applyNumberFormat="1" applyFont="1" applyFill="1" applyBorder="1" applyAlignment="1">
      <alignment horizontal="center" vertical="center"/>
    </xf>
    <xf numFmtId="3" fontId="56" fillId="0" borderId="0" xfId="2527" applyNumberFormat="1" applyFont="1" applyFill="1" applyBorder="1" applyAlignment="1">
      <alignment horizontal="center" vertical="center"/>
    </xf>
    <xf numFmtId="173" fontId="56" fillId="0" borderId="0" xfId="2527" applyNumberFormat="1" applyFont="1" applyFill="1" applyBorder="1" applyAlignment="1">
      <alignment horizontal="center" vertical="center"/>
    </xf>
    <xf numFmtId="0" fontId="56" fillId="0" borderId="0" xfId="2527" applyFont="1" applyFill="1" applyBorder="1" applyAlignment="1">
      <alignment horizontal="center" vertical="center"/>
    </xf>
    <xf numFmtId="0" fontId="39" fillId="0" borderId="56" xfId="2527" applyFont="1" applyFill="1" applyBorder="1" applyAlignment="1">
      <alignment horizontal="center" vertical="center"/>
    </xf>
    <xf numFmtId="0" fontId="39" fillId="0" borderId="57" xfId="2527" applyFont="1" applyFill="1" applyBorder="1" applyAlignment="1">
      <alignment horizontal="center" vertical="center"/>
    </xf>
    <xf numFmtId="0" fontId="38" fillId="0" borderId="53" xfId="2527" applyFont="1" applyFill="1" applyBorder="1" applyAlignment="1">
      <alignment horizontal="center"/>
    </xf>
    <xf numFmtId="0" fontId="38" fillId="0" borderId="54" xfId="2527" applyFont="1" applyFill="1" applyBorder="1" applyAlignment="1">
      <alignment horizontal="center"/>
    </xf>
    <xf numFmtId="0" fontId="38" fillId="0" borderId="55" xfId="2527" applyFont="1" applyFill="1" applyBorder="1" applyAlignment="1">
      <alignment horizontal="center"/>
    </xf>
    <xf numFmtId="0" fontId="39" fillId="0" borderId="41" xfId="2527" applyFont="1" applyFill="1" applyBorder="1" applyAlignment="1">
      <alignment horizontal="center"/>
    </xf>
    <xf numFmtId="0" fontId="39" fillId="0" borderId="33" xfId="2527" applyFont="1" applyFill="1" applyBorder="1" applyAlignment="1">
      <alignment horizontal="center" vertical="center"/>
    </xf>
    <xf numFmtId="0" fontId="39" fillId="0" borderId="41" xfId="2527" applyFont="1" applyFill="1" applyBorder="1" applyAlignment="1">
      <alignment horizontal="center" vertical="center"/>
    </xf>
    <xf numFmtId="1" fontId="39" fillId="0" borderId="41" xfId="2527" applyNumberFormat="1" applyFont="1" applyFill="1" applyBorder="1" applyAlignment="1">
      <alignment horizontal="center" vertical="center"/>
    </xf>
    <xf numFmtId="0" fontId="39" fillId="0" borderId="26" xfId="2527" applyFont="1" applyFill="1" applyBorder="1" applyAlignment="1">
      <alignment horizontal="center" vertical="center"/>
    </xf>
    <xf numFmtId="0" fontId="39" fillId="0" borderId="28" xfId="2527" applyFont="1" applyFill="1" applyBorder="1" applyAlignment="1">
      <alignment horizontal="center" vertical="center"/>
    </xf>
    <xf numFmtId="0" fontId="38" fillId="0" borderId="23" xfId="2527" applyFont="1" applyFill="1" applyBorder="1" applyAlignment="1">
      <alignment horizontal="center" vertical="center"/>
    </xf>
    <xf numFmtId="0" fontId="40" fillId="0" borderId="0" xfId="2527" applyFont="1" applyFill="1" applyBorder="1" applyAlignment="1">
      <alignment horizontal="center" vertical="center"/>
    </xf>
    <xf numFmtId="0" fontId="62" fillId="0" borderId="0" xfId="2527" applyFont="1" applyFill="1" applyBorder="1"/>
    <xf numFmtId="0" fontId="38" fillId="0" borderId="0" xfId="2527" applyFont="1" applyFill="1" applyBorder="1" applyAlignment="1">
      <alignment horizontal="centerContinuous"/>
    </xf>
    <xf numFmtId="0" fontId="39" fillId="0" borderId="0" xfId="2527" applyFont="1" applyFill="1" applyBorder="1" applyAlignment="1">
      <alignment horizontal="centerContinuous"/>
    </xf>
    <xf numFmtId="165" fontId="39" fillId="0" borderId="56" xfId="2527" applyNumberFormat="1" applyFont="1" applyFill="1" applyBorder="1" applyAlignment="1">
      <alignment horizontal="center" vertical="center"/>
    </xf>
    <xf numFmtId="165" fontId="39" fillId="0" borderId="57" xfId="2527" applyNumberFormat="1" applyFont="1" applyFill="1" applyBorder="1" applyAlignment="1">
      <alignment horizontal="center" vertical="center"/>
    </xf>
    <xf numFmtId="0" fontId="50" fillId="0" borderId="23" xfId="2527" applyFont="1" applyFill="1" applyBorder="1" applyAlignment="1">
      <alignment horizontal="center"/>
    </xf>
    <xf numFmtId="0" fontId="50" fillId="0" borderId="25" xfId="2527" applyFont="1" applyFill="1" applyBorder="1" applyAlignment="1">
      <alignment horizontal="center"/>
    </xf>
    <xf numFmtId="0" fontId="39" fillId="0" borderId="27" xfId="2527" applyNumberFormat="1" applyFont="1" applyFill="1" applyBorder="1"/>
    <xf numFmtId="166" fontId="39" fillId="48" borderId="27" xfId="2527" applyNumberFormat="1" applyFont="1" applyFill="1" applyBorder="1"/>
    <xf numFmtId="0" fontId="38" fillId="0" borderId="28" xfId="2527" applyFont="1" applyFill="1" applyBorder="1"/>
    <xf numFmtId="166" fontId="39" fillId="0" borderId="41" xfId="2527" applyNumberFormat="1" applyFont="1" applyFill="1" applyBorder="1" applyAlignment="1">
      <alignment horizontal="center"/>
    </xf>
    <xf numFmtId="0" fontId="41" fillId="0" borderId="6" xfId="2527" applyFont="1" applyFill="1" applyBorder="1"/>
    <xf numFmtId="0" fontId="54" fillId="0" borderId="0" xfId="2527" applyFont="1" applyFill="1" applyBorder="1"/>
    <xf numFmtId="0" fontId="53" fillId="0" borderId="0" xfId="2527" applyFont="1" applyFill="1" applyBorder="1" applyAlignment="1">
      <alignment horizontal="center"/>
    </xf>
    <xf numFmtId="0" fontId="39" fillId="0" borderId="58" xfId="2527" applyFont="1" applyFill="1" applyBorder="1"/>
    <xf numFmtId="0" fontId="40" fillId="0" borderId="0" xfId="2527" applyFont="1" applyFill="1" applyBorder="1"/>
    <xf numFmtId="10" fontId="56" fillId="0" borderId="0" xfId="2527" applyNumberFormat="1" applyFont="1" applyFill="1" applyBorder="1"/>
    <xf numFmtId="0" fontId="39" fillId="0" borderId="41" xfId="2527" applyFont="1" applyFill="1" applyBorder="1" applyAlignment="1">
      <alignment horizontal="right"/>
    </xf>
    <xf numFmtId="0" fontId="39" fillId="0" borderId="26" xfId="2527" applyFont="1" applyFill="1" applyBorder="1" applyAlignment="1">
      <alignment horizontal="center"/>
    </xf>
    <xf numFmtId="165" fontId="52" fillId="0" borderId="0" xfId="2527" applyNumberFormat="1" applyFont="1" applyFill="1" applyBorder="1" applyAlignment="1">
      <alignment horizontal="center"/>
    </xf>
    <xf numFmtId="0" fontId="52" fillId="0" borderId="0" xfId="2527" applyFont="1" applyFill="1" applyBorder="1" applyAlignment="1">
      <alignment horizontal="center"/>
    </xf>
    <xf numFmtId="165" fontId="54" fillId="0" borderId="0" xfId="2527" applyNumberFormat="1" applyFont="1" applyFill="1" applyBorder="1" applyAlignment="1">
      <alignment horizontal="center"/>
    </xf>
    <xf numFmtId="165" fontId="55" fillId="0" borderId="0" xfId="2527" applyNumberFormat="1" applyFont="1" applyFill="1" applyBorder="1" applyAlignment="1">
      <alignment horizontal="center"/>
    </xf>
    <xf numFmtId="0" fontId="55" fillId="0" borderId="0" xfId="2527" applyFont="1" applyFill="1" applyBorder="1"/>
    <xf numFmtId="165" fontId="39" fillId="0" borderId="27" xfId="2527" applyNumberFormat="1" applyFont="1" applyFill="1" applyBorder="1"/>
    <xf numFmtId="0" fontId="38" fillId="47" borderId="10" xfId="2527" applyFont="1" applyFill="1" applyBorder="1"/>
    <xf numFmtId="0" fontId="39" fillId="47" borderId="8" xfId="2527" applyFont="1" applyFill="1" applyBorder="1"/>
    <xf numFmtId="0" fontId="39" fillId="47" borderId="9" xfId="2527" applyFont="1" applyFill="1" applyBorder="1"/>
    <xf numFmtId="2" fontId="39" fillId="0" borderId="23" xfId="2527" applyNumberFormat="1" applyFont="1" applyFill="1" applyBorder="1" applyAlignment="1">
      <alignment horizontal="center" vertical="center"/>
    </xf>
    <xf numFmtId="2" fontId="39" fillId="0" borderId="24" xfId="2527" applyNumberFormat="1" applyFont="1" applyFill="1" applyBorder="1" applyAlignment="1">
      <alignment horizontal="center" vertical="center"/>
    </xf>
    <xf numFmtId="2" fontId="39" fillId="0" borderId="25" xfId="2527" applyNumberFormat="1" applyFont="1" applyFill="1" applyBorder="1" applyAlignment="1">
      <alignment horizontal="center" vertical="center"/>
    </xf>
    <xf numFmtId="0" fontId="38" fillId="0" borderId="17" xfId="2527" applyFont="1" applyFill="1" applyBorder="1" applyAlignment="1">
      <alignment horizontal="right"/>
    </xf>
    <xf numFmtId="0" fontId="64" fillId="0" borderId="0" xfId="0" applyFont="1"/>
    <xf numFmtId="0" fontId="38" fillId="49" borderId="0" xfId="2527" applyFont="1" applyFill="1" applyBorder="1"/>
    <xf numFmtId="0" fontId="39" fillId="49" borderId="0" xfId="2527" applyFont="1" applyFill="1" applyBorder="1"/>
    <xf numFmtId="0" fontId="39" fillId="49" borderId="0" xfId="2527" quotePrefix="1" applyFont="1" applyFill="1" applyBorder="1" applyAlignment="1">
      <alignment horizontal="left"/>
    </xf>
    <xf numFmtId="0" fontId="38" fillId="49" borderId="0" xfId="2527" applyFont="1" applyFill="1" applyBorder="1" applyAlignment="1">
      <alignment horizontal="center"/>
    </xf>
    <xf numFmtId="0" fontId="42" fillId="0" borderId="0" xfId="2527" applyFont="1" applyFill="1" applyBorder="1"/>
    <xf numFmtId="0" fontId="38" fillId="0" borderId="33" xfId="2527" applyFont="1" applyFill="1" applyBorder="1" applyAlignment="1">
      <alignment horizontal="center" vertical="center"/>
    </xf>
    <xf numFmtId="170" fontId="39" fillId="0" borderId="33" xfId="2527" applyNumberFormat="1" applyFont="1" applyFill="1" applyBorder="1" applyAlignment="1">
      <alignment horizontal="center"/>
    </xf>
    <xf numFmtId="170" fontId="39" fillId="0" borderId="0" xfId="2527" applyNumberFormat="1" applyFont="1" applyFill="1" applyBorder="1" applyAlignment="1">
      <alignment horizontal="center"/>
    </xf>
    <xf numFmtId="170" fontId="39" fillId="0" borderId="41" xfId="2527" applyNumberFormat="1" applyFont="1" applyFill="1" applyBorder="1" applyAlignment="1">
      <alignment horizontal="center"/>
    </xf>
    <xf numFmtId="0" fontId="38" fillId="0" borderId="17" xfId="2527" applyFont="1" applyFill="1" applyBorder="1" applyAlignment="1">
      <alignment horizontal="right" vertical="center"/>
    </xf>
    <xf numFmtId="0" fontId="38" fillId="49" borderId="0" xfId="2527" applyFont="1" applyFill="1" applyBorder="1" applyAlignment="1">
      <alignment horizontal="center" vertical="center"/>
    </xf>
    <xf numFmtId="3" fontId="39" fillId="0" borderId="0" xfId="2527" applyNumberFormat="1" applyFont="1" applyFill="1" applyBorder="1" applyAlignment="1">
      <alignment horizontal="center" vertical="center"/>
    </xf>
    <xf numFmtId="3" fontId="61" fillId="0" borderId="25" xfId="2313" applyNumberFormat="1" applyFont="1" applyFill="1" applyBorder="1" applyAlignment="1">
      <alignment horizontal="center" vertical="center"/>
    </xf>
    <xf numFmtId="3" fontId="61" fillId="0" borderId="41" xfId="2313" applyNumberFormat="1" applyFont="1" applyFill="1" applyBorder="1" applyAlignment="1">
      <alignment horizontal="center" vertical="center"/>
    </xf>
    <xf numFmtId="4" fontId="39" fillId="0" borderId="0" xfId="2527" applyNumberFormat="1" applyFont="1" applyFill="1" applyBorder="1" applyAlignment="1">
      <alignment horizontal="center"/>
    </xf>
    <xf numFmtId="4" fontId="39" fillId="0" borderId="57" xfId="2527" applyNumberFormat="1" applyFont="1" applyFill="1" applyBorder="1" applyAlignment="1">
      <alignment horizontal="center" vertical="center"/>
    </xf>
    <xf numFmtId="4" fontId="39" fillId="0" borderId="23" xfId="2527" applyNumberFormat="1" applyFont="1" applyFill="1" applyBorder="1" applyAlignment="1">
      <alignment horizontal="center" vertical="center"/>
    </xf>
    <xf numFmtId="0" fontId="38" fillId="0" borderId="23" xfId="2527" applyFont="1" applyFill="1" applyBorder="1" applyAlignment="1">
      <alignment horizontal="center"/>
    </xf>
    <xf numFmtId="0" fontId="38" fillId="0" borderId="24" xfId="2527" applyFont="1" applyFill="1" applyBorder="1" applyAlignment="1">
      <alignment horizontal="center"/>
    </xf>
    <xf numFmtId="0" fontId="38" fillId="0" borderId="25" xfId="2527" applyFont="1" applyFill="1" applyBorder="1" applyAlignment="1">
      <alignment horizontal="center"/>
    </xf>
    <xf numFmtId="4" fontId="52" fillId="0" borderId="0" xfId="2527" applyNumberFormat="1" applyFont="1" applyFill="1" applyBorder="1"/>
    <xf numFmtId="0" fontId="53" fillId="0" borderId="0" xfId="2527" applyFont="1" applyFill="1" applyBorder="1"/>
    <xf numFmtId="0" fontId="39" fillId="0" borderId="54" xfId="2527" applyFont="1" applyFill="1" applyBorder="1" applyAlignment="1">
      <alignment horizontal="center" vertical="center"/>
    </xf>
    <xf numFmtId="170" fontId="39" fillId="0" borderId="0" xfId="2727" applyNumberFormat="1" applyFont="1" applyFill="1" applyBorder="1" applyAlignment="1">
      <alignment horizontal="center"/>
    </xf>
    <xf numFmtId="0" fontId="38" fillId="0" borderId="0" xfId="2527" applyFont="1" applyFill="1" applyBorder="1" applyAlignment="1">
      <alignment horizontal="right"/>
    </xf>
    <xf numFmtId="3" fontId="39" fillId="0" borderId="24" xfId="2527" applyNumberFormat="1" applyFont="1" applyFill="1" applyBorder="1" applyAlignment="1">
      <alignment horizontal="center" vertical="center"/>
    </xf>
    <xf numFmtId="170" fontId="39" fillId="50" borderId="0" xfId="2527" applyNumberFormat="1" applyFont="1" applyFill="1" applyBorder="1" applyAlignment="1" applyProtection="1">
      <alignment horizontal="center" vertical="center"/>
    </xf>
    <xf numFmtId="170" fontId="39" fillId="50" borderId="33" xfId="2527" applyNumberFormat="1" applyFont="1" applyFill="1" applyBorder="1" applyAlignment="1" applyProtection="1">
      <alignment horizontal="center" vertical="center"/>
    </xf>
    <xf numFmtId="1" fontId="39" fillId="0" borderId="25" xfId="2527" applyNumberFormat="1" applyFont="1" applyFill="1" applyBorder="1" applyAlignment="1">
      <alignment horizontal="center" vertical="center"/>
    </xf>
    <xf numFmtId="165" fontId="39" fillId="0" borderId="0" xfId="2527" applyNumberFormat="1" applyFont="1" applyFill="1" applyBorder="1" applyAlignment="1">
      <alignment horizontal="center" vertical="center"/>
    </xf>
    <xf numFmtId="170" fontId="39" fillId="0" borderId="25" xfId="2527" applyNumberFormat="1" applyFont="1" applyFill="1" applyBorder="1" applyAlignment="1" applyProtection="1">
      <alignment horizontal="center" vertical="center"/>
    </xf>
    <xf numFmtId="170" fontId="39" fillId="0" borderId="24" xfId="2527" applyNumberFormat="1" applyFont="1" applyFill="1" applyBorder="1" applyAlignment="1" applyProtection="1">
      <alignment horizontal="center" vertical="center"/>
    </xf>
    <xf numFmtId="170" fontId="39" fillId="0" borderId="23" xfId="2527" applyNumberFormat="1" applyFont="1" applyFill="1" applyBorder="1" applyAlignment="1" applyProtection="1">
      <alignment horizontal="center" vertical="center"/>
    </xf>
    <xf numFmtId="0" fontId="45" fillId="0" borderId="59" xfId="2527" applyFont="1" applyFill="1" applyBorder="1" applyAlignment="1">
      <alignment horizontal="right"/>
    </xf>
    <xf numFmtId="0" fontId="40" fillId="0" borderId="23" xfId="2527" applyFont="1" applyFill="1" applyBorder="1" applyAlignment="1">
      <alignment horizontal="right"/>
    </xf>
    <xf numFmtId="0" fontId="38" fillId="0" borderId="33" xfId="2527" applyFont="1" applyFill="1" applyBorder="1"/>
    <xf numFmtId="0" fontId="38" fillId="0" borderId="33" xfId="2527" applyFont="1" applyFill="1" applyBorder="1" applyAlignment="1">
      <alignment horizontal="right"/>
    </xf>
    <xf numFmtId="0" fontId="9" fillId="0" borderId="0" xfId="2527" applyFont="1"/>
    <xf numFmtId="0" fontId="9" fillId="0" borderId="0" xfId="2527" applyFont="1" applyBorder="1"/>
    <xf numFmtId="0" fontId="39" fillId="0" borderId="0" xfId="2527" applyFont="1"/>
    <xf numFmtId="0" fontId="39" fillId="0" borderId="0" xfId="2527" applyFont="1" applyBorder="1"/>
    <xf numFmtId="0" fontId="39" fillId="0" borderId="0" xfId="2527" applyFont="1" applyFill="1"/>
    <xf numFmtId="0" fontId="39" fillId="0" borderId="0" xfId="2527" applyFont="1" applyFill="1" applyBorder="1"/>
    <xf numFmtId="0" fontId="39" fillId="0" borderId="0" xfId="2527" applyFont="1" applyFill="1" applyBorder="1" applyAlignment="1">
      <alignment horizontal="right"/>
    </xf>
    <xf numFmtId="3" fontId="39" fillId="0" borderId="0" xfId="2527" applyNumberFormat="1" applyFont="1" applyFill="1" applyBorder="1"/>
    <xf numFmtId="3" fontId="39" fillId="0" borderId="0" xfId="2527" applyNumberFormat="1" applyFont="1" applyFill="1" applyBorder="1" applyAlignment="1">
      <alignment horizontal="right"/>
    </xf>
    <xf numFmtId="1" fontId="39" fillId="0" borderId="0" xfId="2527" applyNumberFormat="1" applyFont="1" applyFill="1" applyBorder="1"/>
    <xf numFmtId="170" fontId="39" fillId="0" borderId="0" xfId="2527" applyNumberFormat="1" applyFont="1" applyFill="1" applyBorder="1" applyProtection="1"/>
    <xf numFmtId="0" fontId="38" fillId="0" borderId="0" xfId="2527" applyFont="1" applyFill="1" applyBorder="1"/>
    <xf numFmtId="0" fontId="46" fillId="0" borderId="0" xfId="2527" applyFont="1" applyFill="1" applyBorder="1"/>
    <xf numFmtId="10" fontId="39" fillId="0" borderId="0" xfId="2527" applyNumberFormat="1" applyFont="1" applyFill="1" applyBorder="1" applyAlignment="1">
      <alignment horizontal="right"/>
    </xf>
    <xf numFmtId="10" fontId="39" fillId="0" borderId="0" xfId="2527" applyNumberFormat="1" applyFont="1" applyFill="1" applyBorder="1"/>
    <xf numFmtId="3" fontId="43" fillId="0" borderId="0" xfId="2527" applyNumberFormat="1" applyFont="1" applyFill="1" applyBorder="1" applyAlignment="1">
      <alignment horizontal="right"/>
    </xf>
    <xf numFmtId="9" fontId="39" fillId="0" borderId="0" xfId="2727" applyFont="1" applyFill="1" applyBorder="1" applyAlignment="1">
      <alignment horizontal="center"/>
    </xf>
    <xf numFmtId="167" fontId="39" fillId="0" borderId="0" xfId="19340" applyNumberFormat="1" applyFont="1" applyFill="1" applyBorder="1" applyProtection="1"/>
    <xf numFmtId="0" fontId="38" fillId="0" borderId="0" xfId="2527" applyFont="1" applyFill="1" applyBorder="1" applyAlignment="1">
      <alignment horizontal="center"/>
    </xf>
    <xf numFmtId="0" fontId="39" fillId="0" borderId="20" xfId="2527" applyFont="1" applyFill="1" applyBorder="1"/>
    <xf numFmtId="0" fontId="38" fillId="0" borderId="23" xfId="2527" applyFont="1" applyFill="1" applyBorder="1" applyAlignment="1">
      <alignment horizontal="left"/>
    </xf>
    <xf numFmtId="0" fontId="38" fillId="0" borderId="33" xfId="2527" applyFont="1" applyFill="1" applyBorder="1" applyAlignment="1">
      <alignment horizontal="left"/>
    </xf>
    <xf numFmtId="0" fontId="38" fillId="0" borderId="0" xfId="2527" applyFont="1" applyFill="1" applyBorder="1" applyAlignment="1">
      <alignment horizontal="left"/>
    </xf>
    <xf numFmtId="0" fontId="50" fillId="0" borderId="0" xfId="2527" applyFont="1" applyFill="1" applyBorder="1" applyAlignment="1">
      <alignment horizontal="left"/>
    </xf>
    <xf numFmtId="0" fontId="50" fillId="0" borderId="41" xfId="2527" applyFont="1" applyFill="1" applyBorder="1"/>
    <xf numFmtId="0" fontId="39" fillId="0" borderId="27" xfId="2527" applyFont="1" applyFill="1" applyBorder="1"/>
    <xf numFmtId="165" fontId="52" fillId="0" borderId="0" xfId="2527" applyNumberFormat="1" applyFont="1" applyFill="1" applyBorder="1"/>
    <xf numFmtId="172" fontId="39" fillId="0" borderId="0" xfId="2527" applyNumberFormat="1" applyFont="1" applyFill="1" applyBorder="1" applyAlignment="1" applyProtection="1">
      <alignment horizontal="right"/>
    </xf>
    <xf numFmtId="2" fontId="39" fillId="0" borderId="0" xfId="2727" applyNumberFormat="1" applyFont="1" applyFill="1" applyBorder="1" applyAlignment="1">
      <alignment horizontal="center"/>
    </xf>
    <xf numFmtId="170" fontId="39" fillId="49" borderId="23" xfId="2527" applyNumberFormat="1" applyFont="1" applyFill="1" applyBorder="1" applyAlignment="1" applyProtection="1">
      <alignment horizontal="center" vertical="center"/>
    </xf>
    <xf numFmtId="170" fontId="39" fillId="49" borderId="24" xfId="2527" applyNumberFormat="1" applyFont="1" applyFill="1" applyBorder="1" applyAlignment="1" applyProtection="1">
      <alignment horizontal="center" vertical="center"/>
    </xf>
    <xf numFmtId="170" fontId="39" fillId="49" borderId="25" xfId="2527" applyNumberFormat="1" applyFont="1" applyFill="1" applyBorder="1" applyAlignment="1" applyProtection="1">
      <alignment horizontal="center" vertical="center"/>
    </xf>
    <xf numFmtId="170" fontId="39" fillId="49" borderId="33" xfId="2527" applyNumberFormat="1" applyFont="1" applyFill="1" applyBorder="1" applyAlignment="1" applyProtection="1">
      <alignment horizontal="center" vertical="center"/>
    </xf>
    <xf numFmtId="170" fontId="39" fillId="49" borderId="0" xfId="2527" applyNumberFormat="1" applyFont="1" applyFill="1" applyBorder="1" applyAlignment="1" applyProtection="1">
      <alignment horizontal="center" vertical="center"/>
    </xf>
    <xf numFmtId="170" fontId="39" fillId="49" borderId="41" xfId="2527" applyNumberFormat="1" applyFont="1" applyFill="1" applyBorder="1" applyAlignment="1" applyProtection="1">
      <alignment horizontal="center" vertical="center"/>
    </xf>
    <xf numFmtId="170" fontId="39" fillId="0" borderId="0" xfId="2527" applyNumberFormat="1" applyFont="1" applyFill="1"/>
    <xf numFmtId="1" fontId="39" fillId="48" borderId="0" xfId="2527" applyNumberFormat="1" applyFont="1" applyFill="1" applyBorder="1" applyAlignment="1">
      <alignment horizontal="center" vertical="center"/>
    </xf>
    <xf numFmtId="2" fontId="39" fillId="48" borderId="0" xfId="2527" applyNumberFormat="1" applyFont="1" applyFill="1" applyBorder="1" applyAlignment="1">
      <alignment horizontal="center" vertical="center"/>
    </xf>
    <xf numFmtId="0" fontId="56" fillId="0" borderId="24" xfId="2527" applyFont="1" applyFill="1" applyBorder="1"/>
    <xf numFmtId="3" fontId="56" fillId="0" borderId="0" xfId="2313" applyNumberFormat="1" applyFont="1" applyFill="1" applyBorder="1"/>
    <xf numFmtId="0" fontId="56" fillId="0" borderId="33" xfId="2527" applyFont="1" applyFill="1" applyBorder="1"/>
    <xf numFmtId="167" fontId="56" fillId="0" borderId="0" xfId="2527" applyNumberFormat="1" applyFont="1" applyFill="1" applyBorder="1" applyAlignment="1">
      <alignment horizontal="center" vertical="center"/>
    </xf>
    <xf numFmtId="0" fontId="56" fillId="0" borderId="41" xfId="2527" applyFont="1" applyFill="1" applyBorder="1" applyAlignment="1">
      <alignment horizontal="center" vertical="center"/>
    </xf>
    <xf numFmtId="167" fontId="56" fillId="0" borderId="41" xfId="2527" applyNumberFormat="1" applyFont="1" applyFill="1" applyBorder="1" applyAlignment="1">
      <alignment horizontal="center" vertical="center"/>
    </xf>
    <xf numFmtId="2" fontId="56" fillId="0" borderId="0" xfId="2527" applyNumberFormat="1" applyFont="1" applyFill="1" applyBorder="1" applyAlignment="1">
      <alignment horizontal="center" vertical="center"/>
    </xf>
    <xf numFmtId="2" fontId="56" fillId="0" borderId="41" xfId="2527" applyNumberFormat="1" applyFont="1" applyFill="1" applyBorder="1" applyAlignment="1">
      <alignment horizontal="center" vertical="center"/>
    </xf>
    <xf numFmtId="0" fontId="66" fillId="0" borderId="33" xfId="2527" applyFont="1" applyFill="1" applyBorder="1"/>
    <xf numFmtId="0" fontId="57" fillId="0" borderId="0" xfId="2527" applyFont="1" applyFill="1" applyBorder="1" applyAlignment="1">
      <alignment horizontal="left"/>
    </xf>
    <xf numFmtId="0" fontId="57" fillId="0" borderId="33" xfId="2527" applyFont="1" applyFill="1" applyBorder="1"/>
    <xf numFmtId="1" fontId="56" fillId="0" borderId="0" xfId="2527" applyNumberFormat="1" applyFont="1" applyFill="1" applyBorder="1" applyAlignment="1">
      <alignment horizontal="center" vertical="center"/>
    </xf>
    <xf numFmtId="1" fontId="56" fillId="0" borderId="41" xfId="2527" applyNumberFormat="1" applyFont="1" applyFill="1" applyBorder="1" applyAlignment="1">
      <alignment horizontal="center" vertical="center"/>
    </xf>
    <xf numFmtId="1" fontId="56" fillId="0" borderId="0" xfId="2527" applyNumberFormat="1" applyFont="1" applyFill="1" applyBorder="1" applyAlignment="1">
      <alignment horizontal="left"/>
    </xf>
    <xf numFmtId="0" fontId="56" fillId="0" borderId="0" xfId="2527" applyFont="1" applyFill="1" applyBorder="1" applyAlignment="1">
      <alignment horizontal="center"/>
    </xf>
    <xf numFmtId="168" fontId="56" fillId="0" borderId="0" xfId="2527" applyNumberFormat="1" applyFont="1" applyFill="1" applyBorder="1" applyAlignment="1">
      <alignment horizontal="right"/>
    </xf>
    <xf numFmtId="167" fontId="56" fillId="0" borderId="0" xfId="2527" applyNumberFormat="1" applyFont="1" applyFill="1" applyBorder="1" applyAlignment="1">
      <alignment horizontal="center"/>
    </xf>
    <xf numFmtId="167" fontId="56" fillId="0" borderId="41" xfId="2527" applyNumberFormat="1" applyFont="1" applyFill="1" applyBorder="1" applyAlignment="1">
      <alignment horizontal="center"/>
    </xf>
    <xf numFmtId="3" fontId="56" fillId="0" borderId="0" xfId="2527" applyNumberFormat="1" applyFont="1" applyFill="1" applyBorder="1" applyAlignment="1">
      <alignment horizontal="center"/>
    </xf>
    <xf numFmtId="3" fontId="56" fillId="0" borderId="41" xfId="2527" applyNumberFormat="1" applyFont="1" applyFill="1" applyBorder="1" applyAlignment="1">
      <alignment horizontal="center"/>
    </xf>
    <xf numFmtId="168" fontId="56" fillId="0" borderId="0" xfId="2527" applyNumberFormat="1" applyFont="1" applyFill="1" applyBorder="1" applyAlignment="1">
      <alignment horizontal="left"/>
    </xf>
    <xf numFmtId="3" fontId="56" fillId="0" borderId="27" xfId="2527" applyNumberFormat="1" applyFont="1" applyFill="1" applyBorder="1" applyAlignment="1">
      <alignment horizontal="center"/>
    </xf>
    <xf numFmtId="3" fontId="56" fillId="0" borderId="28" xfId="2527" applyNumberFormat="1" applyFont="1" applyFill="1" applyBorder="1" applyAlignment="1">
      <alignment horizontal="center"/>
    </xf>
    <xf numFmtId="167" fontId="57" fillId="0" borderId="0" xfId="2527" applyNumberFormat="1" applyFont="1" applyFill="1" applyBorder="1"/>
    <xf numFmtId="10" fontId="66" fillId="0" borderId="33" xfId="2527" applyNumberFormat="1" applyFont="1" applyFill="1" applyBorder="1"/>
    <xf numFmtId="0" fontId="57" fillId="0" borderId="0" xfId="2527" quotePrefix="1" applyFont="1" applyFill="1" applyBorder="1" applyAlignment="1">
      <alignment horizontal="left"/>
    </xf>
    <xf numFmtId="0" fontId="57" fillId="0" borderId="0" xfId="2527" applyFont="1" applyFill="1" applyBorder="1" applyAlignment="1">
      <alignment horizontal="right"/>
    </xf>
    <xf numFmtId="166" fontId="57" fillId="0" borderId="33" xfId="2527" applyNumberFormat="1" applyFont="1" applyFill="1" applyBorder="1"/>
    <xf numFmtId="166" fontId="57" fillId="0" borderId="26" xfId="2527" applyNumberFormat="1" applyFont="1" applyFill="1" applyBorder="1"/>
    <xf numFmtId="0" fontId="57" fillId="0" borderId="27" xfId="2527" applyFont="1" applyFill="1" applyBorder="1" applyAlignment="1">
      <alignment horizontal="left"/>
    </xf>
    <xf numFmtId="167" fontId="56" fillId="51" borderId="24" xfId="2527" applyNumberFormat="1" applyFont="1" applyFill="1" applyBorder="1" applyAlignment="1">
      <alignment horizontal="center" vertical="center"/>
    </xf>
    <xf numFmtId="167" fontId="56" fillId="51" borderId="25" xfId="2527" applyNumberFormat="1" applyFont="1" applyFill="1" applyBorder="1" applyAlignment="1">
      <alignment horizontal="center" vertical="center"/>
    </xf>
    <xf numFmtId="0" fontId="56" fillId="51" borderId="0" xfId="2527" applyFont="1" applyFill="1" applyBorder="1" applyAlignment="1">
      <alignment horizontal="center" vertical="center"/>
    </xf>
    <xf numFmtId="0" fontId="56" fillId="51" borderId="0" xfId="2527" applyFont="1" applyFill="1" applyBorder="1" applyAlignment="1">
      <alignment horizontal="center"/>
    </xf>
    <xf numFmtId="0" fontId="56" fillId="51" borderId="41" xfId="2527" applyFont="1" applyFill="1" applyBorder="1" applyAlignment="1">
      <alignment horizontal="center" vertical="center"/>
    </xf>
    <xf numFmtId="171" fontId="39" fillId="48" borderId="0" xfId="2527" applyNumberFormat="1" applyFont="1" applyFill="1" applyBorder="1" applyAlignment="1">
      <alignment horizontal="center" vertical="center"/>
    </xf>
    <xf numFmtId="0" fontId="39" fillId="0" borderId="0" xfId="0" applyFont="1"/>
    <xf numFmtId="170" fontId="39" fillId="48" borderId="0" xfId="2527" applyNumberFormat="1" applyFont="1" applyFill="1" applyBorder="1" applyAlignment="1">
      <alignment horizontal="center" vertical="center"/>
    </xf>
    <xf numFmtId="10" fontId="56" fillId="0" borderId="0" xfId="2527" applyNumberFormat="1" applyFont="1" applyFill="1" applyBorder="1" applyAlignment="1">
      <alignment horizontal="center" vertical="center"/>
    </xf>
    <xf numFmtId="10" fontId="56" fillId="0" borderId="41" xfId="2527" applyNumberFormat="1" applyFont="1" applyFill="1" applyBorder="1" applyAlignment="1">
      <alignment horizontal="center" vertical="center"/>
    </xf>
    <xf numFmtId="170" fontId="56" fillId="0" borderId="41" xfId="2527" applyNumberFormat="1" applyFont="1" applyFill="1" applyBorder="1" applyAlignment="1">
      <alignment horizontal="center" vertical="center"/>
    </xf>
    <xf numFmtId="164" fontId="56" fillId="0" borderId="0" xfId="2527" applyNumberFormat="1" applyFont="1" applyFill="1" applyBorder="1" applyAlignment="1">
      <alignment horizontal="center" vertical="center"/>
    </xf>
    <xf numFmtId="164" fontId="56" fillId="0" borderId="41" xfId="2527" applyNumberFormat="1" applyFont="1" applyFill="1" applyBorder="1" applyAlignment="1">
      <alignment horizontal="center" vertical="center"/>
    </xf>
    <xf numFmtId="3" fontId="56" fillId="0" borderId="25" xfId="2527" applyNumberFormat="1" applyFont="1" applyFill="1" applyBorder="1" applyAlignment="1">
      <alignment horizontal="center" vertical="center"/>
    </xf>
    <xf numFmtId="10" fontId="56" fillId="0" borderId="41" xfId="2727" applyNumberFormat="1" applyFont="1" applyFill="1" applyBorder="1" applyAlignment="1">
      <alignment horizontal="center" vertical="center"/>
    </xf>
    <xf numFmtId="2" fontId="56" fillId="0" borderId="41" xfId="2727" applyNumberFormat="1" applyFont="1" applyFill="1" applyBorder="1" applyAlignment="1">
      <alignment horizontal="center" vertical="center"/>
    </xf>
    <xf numFmtId="9" fontId="56" fillId="0" borderId="41" xfId="2727" applyFont="1" applyFill="1" applyBorder="1" applyAlignment="1">
      <alignment horizontal="center" vertical="center"/>
    </xf>
    <xf numFmtId="9" fontId="56" fillId="0" borderId="41" xfId="2527" applyNumberFormat="1" applyFont="1" applyFill="1" applyBorder="1" applyAlignment="1">
      <alignment horizontal="center" vertical="center"/>
    </xf>
    <xf numFmtId="10" fontId="39" fillId="0" borderId="0" xfId="2527" applyNumberFormat="1" applyFont="1" applyFill="1" applyBorder="1" applyAlignment="1">
      <alignment horizontal="center"/>
    </xf>
    <xf numFmtId="10" fontId="39" fillId="0" borderId="41" xfId="2527" applyNumberFormat="1" applyFont="1" applyFill="1" applyBorder="1" applyAlignment="1">
      <alignment horizontal="center"/>
    </xf>
    <xf numFmtId="164" fontId="39" fillId="0" borderId="41" xfId="2527" applyNumberFormat="1" applyFont="1" applyFill="1" applyBorder="1" applyAlignment="1">
      <alignment horizontal="center"/>
    </xf>
    <xf numFmtId="164" fontId="56" fillId="0" borderId="41" xfId="2727" applyNumberFormat="1" applyFont="1" applyFill="1" applyBorder="1" applyAlignment="1">
      <alignment horizontal="center" vertical="center"/>
    </xf>
    <xf numFmtId="0" fontId="67" fillId="48" borderId="23" xfId="2527" applyFont="1" applyFill="1" applyBorder="1" applyAlignment="1">
      <alignment horizontal="center"/>
    </xf>
    <xf numFmtId="2" fontId="41" fillId="0" borderId="0" xfId="2527" applyNumberFormat="1" applyFont="1" applyFill="1" applyBorder="1" applyAlignment="1">
      <alignment horizontal="center" vertical="center"/>
    </xf>
    <xf numFmtId="166" fontId="39" fillId="0" borderId="33" xfId="2527" applyNumberFormat="1" applyFont="1" applyFill="1" applyBorder="1" applyAlignment="1">
      <alignment horizontal="center"/>
    </xf>
    <xf numFmtId="0" fontId="60" fillId="0" borderId="19" xfId="2527" applyFont="1" applyFill="1" applyBorder="1"/>
    <xf numFmtId="2" fontId="60" fillId="0" borderId="0" xfId="2727" applyNumberFormat="1" applyFont="1" applyFill="1" applyBorder="1" applyAlignment="1" applyProtection="1">
      <alignment horizontal="center"/>
    </xf>
    <xf numFmtId="0" fontId="38" fillId="0" borderId="57" xfId="2527" applyFont="1" applyFill="1" applyBorder="1"/>
    <xf numFmtId="170" fontId="39" fillId="48" borderId="0" xfId="2527" applyNumberFormat="1" applyFont="1" applyFill="1" applyBorder="1" applyAlignment="1" applyProtection="1">
      <alignment horizontal="center" vertical="center"/>
    </xf>
    <xf numFmtId="3" fontId="39" fillId="48" borderId="0" xfId="2527" applyNumberFormat="1" applyFont="1" applyFill="1" applyBorder="1" applyAlignment="1">
      <alignment horizontal="center" vertical="center"/>
    </xf>
    <xf numFmtId="0" fontId="38" fillId="0" borderId="57" xfId="2527" applyFont="1" applyFill="1" applyBorder="1" applyAlignment="1">
      <alignment horizontal="center"/>
    </xf>
    <xf numFmtId="20" fontId="9" fillId="52" borderId="0" xfId="2527" applyNumberFormat="1" applyFont="1" applyFill="1"/>
    <xf numFmtId="0" fontId="9" fillId="0" borderId="0" xfId="2527" quotePrefix="1" applyFont="1"/>
    <xf numFmtId="170" fontId="39" fillId="52" borderId="0" xfId="0" applyNumberFormat="1" applyFont="1" applyFill="1" applyBorder="1" applyAlignment="1">
      <alignment horizontal="center" vertical="center"/>
    </xf>
    <xf numFmtId="3" fontId="9" fillId="0" borderId="0" xfId="2527" applyNumberFormat="1" applyFont="1" applyFill="1" applyBorder="1" applyAlignment="1">
      <alignment horizontal="right"/>
    </xf>
    <xf numFmtId="0" fontId="68" fillId="0" borderId="19" xfId="2527" applyFont="1" applyFill="1" applyBorder="1"/>
    <xf numFmtId="3" fontId="9" fillId="0" borderId="0" xfId="2527" applyNumberFormat="1" applyFont="1" applyFill="1" applyBorder="1" applyAlignment="1">
      <alignment horizontal="left"/>
    </xf>
    <xf numFmtId="1" fontId="56" fillId="52" borderId="0" xfId="2527" applyNumberFormat="1" applyFont="1" applyFill="1" applyBorder="1" applyAlignment="1">
      <alignment horizontal="center" vertical="center"/>
    </xf>
    <xf numFmtId="166" fontId="39" fillId="0" borderId="33" xfId="2527" applyNumberFormat="1" applyFont="1" applyFill="1" applyBorder="1" applyAlignment="1" applyProtection="1">
      <alignment horizontal="center" vertical="center"/>
    </xf>
    <xf numFmtId="166" fontId="39" fillId="0" borderId="0" xfId="2527" applyNumberFormat="1" applyFont="1" applyFill="1" applyBorder="1" applyAlignment="1" applyProtection="1">
      <alignment horizontal="center" vertical="center"/>
    </xf>
    <xf numFmtId="166" fontId="39" fillId="0" borderId="33" xfId="2527" applyNumberFormat="1" applyFont="1" applyFill="1" applyBorder="1" applyAlignment="1">
      <alignment horizontal="center" vertical="center"/>
    </xf>
    <xf numFmtId="166" fontId="39" fillId="0" borderId="0" xfId="2527" applyNumberFormat="1" applyFont="1" applyFill="1" applyBorder="1" applyAlignment="1">
      <alignment horizontal="center" vertical="center"/>
    </xf>
    <xf numFmtId="166" fontId="56" fillId="0" borderId="33" xfId="2527" applyNumberFormat="1" applyFont="1" applyFill="1" applyBorder="1" applyAlignment="1">
      <alignment horizontal="center" vertical="center"/>
    </xf>
    <xf numFmtId="166" fontId="56" fillId="0" borderId="0" xfId="2527" applyNumberFormat="1" applyFont="1" applyFill="1" applyBorder="1" applyAlignment="1">
      <alignment horizontal="center" vertical="center"/>
    </xf>
    <xf numFmtId="166" fontId="56" fillId="0" borderId="33" xfId="2527" applyNumberFormat="1" applyFont="1" applyFill="1" applyBorder="1" applyAlignment="1" applyProtection="1">
      <alignment horizontal="center" vertical="center"/>
    </xf>
    <xf numFmtId="166" fontId="56" fillId="0" borderId="0" xfId="2527" applyNumberFormat="1" applyFont="1" applyFill="1" applyBorder="1" applyAlignment="1" applyProtection="1">
      <alignment horizontal="center" vertical="center"/>
    </xf>
    <xf numFmtId="166" fontId="39" fillId="0" borderId="33" xfId="0" applyNumberFormat="1" applyFont="1" applyFill="1" applyBorder="1" applyAlignment="1">
      <alignment horizontal="center" vertical="center"/>
    </xf>
    <xf numFmtId="166" fontId="39" fillId="0" borderId="0" xfId="0" applyNumberFormat="1" applyFont="1" applyFill="1" applyBorder="1" applyAlignment="1">
      <alignment horizontal="center" vertical="center"/>
    </xf>
    <xf numFmtId="166" fontId="39" fillId="0" borderId="33" xfId="2498" applyNumberFormat="1" applyFont="1" applyFill="1" applyBorder="1" applyAlignment="1">
      <alignment horizontal="center" vertical="center"/>
    </xf>
    <xf numFmtId="166" fontId="39" fillId="0" borderId="0" xfId="2498" applyNumberFormat="1" applyFont="1" applyFill="1" applyBorder="1" applyAlignment="1">
      <alignment horizontal="center" vertical="center"/>
    </xf>
    <xf numFmtId="166" fontId="39" fillId="52" borderId="0" xfId="0" applyNumberFormat="1" applyFont="1" applyFill="1" applyBorder="1" applyAlignment="1">
      <alignment horizontal="center" vertical="center"/>
    </xf>
    <xf numFmtId="166" fontId="60" fillId="0" borderId="0" xfId="2527" applyNumberFormat="1" applyFont="1" applyFill="1" applyBorder="1" applyAlignment="1" applyProtection="1">
      <alignment horizontal="center" vertical="center"/>
    </xf>
    <xf numFmtId="166" fontId="56" fillId="52" borderId="0" xfId="2527" applyNumberFormat="1" applyFont="1" applyFill="1" applyBorder="1" applyAlignment="1" applyProtection="1">
      <alignment horizontal="center" vertical="center"/>
    </xf>
    <xf numFmtId="166" fontId="39" fillId="0" borderId="41" xfId="2527" applyNumberFormat="1" applyFont="1" applyFill="1" applyBorder="1" applyAlignment="1" applyProtection="1">
      <alignment horizontal="center" vertical="center"/>
    </xf>
    <xf numFmtId="166" fontId="56" fillId="50" borderId="33" xfId="2527" applyNumberFormat="1" applyFont="1" applyFill="1" applyBorder="1" applyAlignment="1">
      <alignment horizontal="center" vertical="center"/>
    </xf>
    <xf numFmtId="166" fontId="56" fillId="50" borderId="33" xfId="2527" applyNumberFormat="1" applyFont="1" applyFill="1" applyBorder="1" applyAlignment="1" applyProtection="1">
      <alignment horizontal="center" vertical="center"/>
    </xf>
    <xf numFmtId="166" fontId="56" fillId="50" borderId="0" xfId="2527" applyNumberFormat="1" applyFont="1" applyFill="1" applyBorder="1" applyAlignment="1" applyProtection="1">
      <alignment horizontal="center" vertical="center"/>
    </xf>
    <xf numFmtId="166" fontId="39" fillId="50" borderId="41" xfId="2527" applyNumberFormat="1" applyFont="1" applyFill="1" applyBorder="1" applyAlignment="1" applyProtection="1">
      <alignment horizontal="center" vertical="center"/>
    </xf>
    <xf numFmtId="166" fontId="39" fillId="50" borderId="33" xfId="2527" applyNumberFormat="1" applyFont="1" applyFill="1" applyBorder="1" applyAlignment="1" applyProtection="1">
      <alignment horizontal="center" vertical="center"/>
    </xf>
    <xf numFmtId="166" fontId="39" fillId="50" borderId="0" xfId="2527" applyNumberFormat="1" applyFont="1" applyFill="1" applyBorder="1" applyAlignment="1" applyProtection="1">
      <alignment horizontal="center" vertical="center"/>
    </xf>
    <xf numFmtId="166" fontId="39" fillId="52" borderId="0" xfId="2527" applyNumberFormat="1" applyFont="1" applyFill="1" applyBorder="1" applyAlignment="1" applyProtection="1">
      <alignment horizontal="center" vertical="center"/>
    </xf>
    <xf numFmtId="166" fontId="56" fillId="50" borderId="0" xfId="2527" applyNumberFormat="1" applyFont="1" applyFill="1" applyBorder="1" applyAlignment="1">
      <alignment horizontal="center" vertical="center"/>
    </xf>
    <xf numFmtId="170" fontId="39" fillId="48" borderId="33" xfId="2527" applyNumberFormat="1" applyFont="1" applyFill="1" applyBorder="1" applyAlignment="1" applyProtection="1">
      <alignment horizontal="center" vertical="center"/>
    </xf>
    <xf numFmtId="170" fontId="39" fillId="48" borderId="41" xfId="2527" applyNumberFormat="1" applyFont="1" applyFill="1" applyBorder="1" applyAlignment="1" applyProtection="1">
      <alignment horizontal="center" vertical="center"/>
    </xf>
    <xf numFmtId="3" fontId="58" fillId="48" borderId="41" xfId="2313" applyNumberFormat="1" applyFont="1" applyFill="1" applyBorder="1" applyAlignment="1">
      <alignment horizontal="center" vertical="center"/>
    </xf>
    <xf numFmtId="2" fontId="39" fillId="48" borderId="33" xfId="2527" applyNumberFormat="1" applyFont="1" applyFill="1" applyBorder="1" applyAlignment="1">
      <alignment horizontal="center" vertical="center"/>
    </xf>
    <xf numFmtId="2" fontId="39" fillId="48" borderId="41" xfId="2527" applyNumberFormat="1" applyFont="1" applyFill="1" applyBorder="1" applyAlignment="1">
      <alignment horizontal="center" vertical="center"/>
    </xf>
    <xf numFmtId="0" fontId="39" fillId="0" borderId="33" xfId="2527" applyFont="1" applyFill="1" applyBorder="1" applyAlignment="1">
      <alignment horizontal="center"/>
    </xf>
    <xf numFmtId="10" fontId="56" fillId="0" borderId="41" xfId="2527" applyNumberFormat="1" applyFont="1" applyFill="1" applyBorder="1"/>
    <xf numFmtId="10" fontId="39" fillId="0" borderId="28" xfId="2527" applyNumberFormat="1" applyFont="1" applyFill="1" applyBorder="1"/>
    <xf numFmtId="167" fontId="9" fillId="0" borderId="8" xfId="2727" applyNumberFormat="1" applyFont="1" applyBorder="1"/>
    <xf numFmtId="167" fontId="9" fillId="0" borderId="0" xfId="2727" applyNumberFormat="1" applyFont="1" applyBorder="1"/>
    <xf numFmtId="167" fontId="39" fillId="0" borderId="13" xfId="2727" applyNumberFormat="1" applyFont="1" applyFill="1" applyBorder="1"/>
    <xf numFmtId="0" fontId="50" fillId="0" borderId="60" xfId="2527" applyFont="1" applyFill="1" applyBorder="1"/>
    <xf numFmtId="0" fontId="39" fillId="0" borderId="12" xfId="2527" applyFont="1" applyFill="1" applyBorder="1" applyAlignment="1">
      <alignment horizontal="right"/>
    </xf>
    <xf numFmtId="0" fontId="50" fillId="0" borderId="15" xfId="2527" applyFont="1" applyFill="1" applyBorder="1"/>
    <xf numFmtId="166" fontId="60" fillId="0" borderId="0" xfId="2527" applyNumberFormat="1" applyFont="1" applyFill="1" applyBorder="1"/>
    <xf numFmtId="10" fontId="39" fillId="0" borderId="0" xfId="2527" applyNumberFormat="1" applyFont="1" applyFill="1" applyBorder="1" applyAlignment="1">
      <alignment horizontal="center" vertical="center"/>
    </xf>
    <xf numFmtId="0" fontId="39" fillId="52" borderId="25" xfId="2527" applyFont="1" applyFill="1" applyBorder="1" applyAlignment="1">
      <alignment horizontal="center" vertical="center"/>
    </xf>
    <xf numFmtId="0" fontId="39" fillId="52" borderId="41" xfId="2527" applyFont="1" applyFill="1" applyBorder="1" applyAlignment="1">
      <alignment horizontal="center" vertical="center"/>
    </xf>
    <xf numFmtId="0" fontId="39" fillId="0" borderId="27" xfId="2527" applyFont="1" applyFill="1" applyBorder="1" applyAlignment="1">
      <alignment horizontal="center"/>
    </xf>
    <xf numFmtId="170" fontId="60" fillId="0" borderId="41" xfId="2727" applyNumberFormat="1" applyFont="1" applyFill="1" applyBorder="1" applyAlignment="1" applyProtection="1">
      <alignment horizontal="center"/>
    </xf>
    <xf numFmtId="170" fontId="56" fillId="52" borderId="0" xfId="2727" applyNumberFormat="1" applyFont="1" applyFill="1" applyBorder="1" applyAlignment="1" applyProtection="1">
      <alignment horizontal="center"/>
    </xf>
    <xf numFmtId="1" fontId="39" fillId="52" borderId="0" xfId="2527" applyNumberFormat="1" applyFont="1" applyFill="1" applyBorder="1" applyAlignment="1">
      <alignment horizontal="center"/>
    </xf>
    <xf numFmtId="1" fontId="56" fillId="0" borderId="0" xfId="2313" applyNumberFormat="1" applyFont="1" applyFill="1" applyBorder="1" applyAlignment="1">
      <alignment horizontal="center" vertical="center"/>
    </xf>
    <xf numFmtId="1" fontId="39" fillId="0" borderId="0" xfId="2527" applyNumberFormat="1" applyFont="1" applyFill="1" applyBorder="1" applyAlignment="1">
      <alignment horizontal="center" vertical="center"/>
    </xf>
    <xf numFmtId="166" fontId="60" fillId="0" borderId="41" xfId="2527" applyNumberFormat="1" applyFont="1" applyFill="1" applyBorder="1" applyAlignment="1" applyProtection="1">
      <alignment horizontal="center" vertical="center"/>
    </xf>
    <xf numFmtId="166" fontId="39" fillId="48" borderId="0" xfId="2527" applyNumberFormat="1" applyFont="1" applyFill="1" applyBorder="1" applyAlignment="1">
      <alignment horizontal="center" vertical="center"/>
    </xf>
    <xf numFmtId="0" fontId="38" fillId="48" borderId="0" xfId="2527" applyFont="1" applyFill="1" applyBorder="1"/>
    <xf numFmtId="1" fontId="39" fillId="48" borderId="41" xfId="2527" applyNumberFormat="1" applyFont="1" applyFill="1" applyBorder="1" applyAlignment="1">
      <alignment horizontal="center" vertical="center"/>
    </xf>
    <xf numFmtId="170" fontId="39" fillId="0" borderId="61" xfId="2527" applyNumberFormat="1" applyFont="1" applyFill="1" applyBorder="1" applyAlignment="1" applyProtection="1">
      <alignment horizontal="center" vertical="center"/>
    </xf>
    <xf numFmtId="170" fontId="39" fillId="0" borderId="62" xfId="2527" applyNumberFormat="1" applyFont="1" applyFill="1" applyBorder="1" applyAlignment="1" applyProtection="1">
      <alignment horizontal="center" vertical="center"/>
    </xf>
    <xf numFmtId="170" fontId="39" fillId="0" borderId="63" xfId="2527" applyNumberFormat="1" applyFont="1" applyFill="1" applyBorder="1" applyAlignment="1" applyProtection="1">
      <alignment horizontal="center" vertical="center"/>
    </xf>
    <xf numFmtId="170" fontId="39" fillId="0" borderId="64" xfId="2527" applyNumberFormat="1" applyFont="1" applyFill="1" applyBorder="1" applyAlignment="1" applyProtection="1">
      <alignment horizontal="center" vertical="center"/>
    </xf>
    <xf numFmtId="170" fontId="39" fillId="0" borderId="65" xfId="2527" applyNumberFormat="1" applyFont="1" applyFill="1" applyBorder="1" applyAlignment="1" applyProtection="1">
      <alignment horizontal="center" vertical="center"/>
    </xf>
    <xf numFmtId="170" fontId="39" fillId="48" borderId="64" xfId="2527" applyNumberFormat="1" applyFont="1" applyFill="1" applyBorder="1" applyAlignment="1" applyProtection="1">
      <alignment horizontal="center" vertical="center"/>
    </xf>
    <xf numFmtId="170" fontId="39" fillId="48" borderId="65" xfId="2527" applyNumberFormat="1" applyFont="1" applyFill="1" applyBorder="1" applyAlignment="1" applyProtection="1">
      <alignment horizontal="center" vertical="center"/>
    </xf>
    <xf numFmtId="165" fontId="39" fillId="0" borderId="66" xfId="2527" applyNumberFormat="1" applyFont="1" applyFill="1" applyBorder="1"/>
    <xf numFmtId="165" fontId="39" fillId="0" borderId="67" xfId="2527" applyNumberFormat="1" applyFont="1" applyFill="1" applyBorder="1"/>
    <xf numFmtId="165" fontId="39" fillId="0" borderId="68" xfId="2527" applyNumberFormat="1" applyFont="1" applyFill="1" applyBorder="1"/>
    <xf numFmtId="165" fontId="39" fillId="0" borderId="65" xfId="2527" applyNumberFormat="1" applyFont="1" applyFill="1" applyBorder="1"/>
    <xf numFmtId="165" fontId="39" fillId="0" borderId="69" xfId="2527" applyNumberFormat="1" applyFont="1" applyFill="1" applyBorder="1"/>
    <xf numFmtId="165" fontId="39" fillId="0" borderId="70" xfId="2527" applyNumberFormat="1" applyFont="1" applyFill="1" applyBorder="1"/>
    <xf numFmtId="170" fontId="39" fillId="0" borderId="68" xfId="2527" applyNumberFormat="1" applyFont="1" applyFill="1" applyBorder="1" applyAlignment="1" applyProtection="1">
      <alignment horizontal="center" vertical="center"/>
    </xf>
    <xf numFmtId="165" fontId="39" fillId="48" borderId="68" xfId="2527" applyNumberFormat="1" applyFont="1" applyFill="1" applyBorder="1"/>
    <xf numFmtId="165" fontId="39" fillId="48" borderId="0" xfId="2527" applyNumberFormat="1" applyFont="1" applyFill="1" applyBorder="1"/>
    <xf numFmtId="165" fontId="39" fillId="48" borderId="65" xfId="2527" applyNumberFormat="1" applyFont="1" applyFill="1" applyBorder="1"/>
    <xf numFmtId="170" fontId="39" fillId="48" borderId="68" xfId="2527" applyNumberFormat="1" applyFont="1" applyFill="1" applyBorder="1" applyAlignment="1" applyProtection="1">
      <alignment horizontal="center" vertical="center"/>
    </xf>
    <xf numFmtId="171" fontId="39" fillId="48" borderId="0" xfId="2527" applyNumberFormat="1" applyFont="1" applyFill="1" applyBorder="1"/>
    <xf numFmtId="0" fontId="70" fillId="0" borderId="0" xfId="2527" applyFont="1"/>
    <xf numFmtId="0" fontId="71" fillId="0" borderId="0" xfId="2527" applyFont="1"/>
    <xf numFmtId="0" fontId="71" fillId="0" borderId="8" xfId="2527" applyFont="1" applyBorder="1"/>
    <xf numFmtId="0" fontId="71" fillId="0" borderId="8" xfId="2527" applyFont="1" applyBorder="1" applyAlignment="1">
      <alignment horizontal="center"/>
    </xf>
    <xf numFmtId="3" fontId="72" fillId="0" borderId="0" xfId="2313" applyNumberFormat="1" applyFont="1" applyFill="1" applyBorder="1"/>
    <xf numFmtId="3" fontId="71" fillId="0" borderId="0" xfId="2527" applyNumberFormat="1" applyFont="1"/>
    <xf numFmtId="0" fontId="54" fillId="0" borderId="0" xfId="2527" applyFont="1" applyFill="1" applyBorder="1" applyAlignment="1"/>
    <xf numFmtId="0" fontId="39" fillId="0" borderId="0" xfId="2527" applyFont="1" applyFill="1" applyBorder="1" applyAlignment="1"/>
    <xf numFmtId="0" fontId="69" fillId="0" borderId="0" xfId="2527" applyFont="1" applyAlignment="1"/>
  </cellXfs>
  <cellStyles count="57477">
    <cellStyle name="20% - Accent1" xfId="1" builtinId="30" customBuiltin="1"/>
    <cellStyle name="20% - Accent1 10" xfId="2"/>
    <cellStyle name="20% - Accent1 10 10" xfId="2736"/>
    <cellStyle name="20% - Accent1 10 10 2" xfId="21846"/>
    <cellStyle name="20% - Accent1 10 10 3" xfId="40907"/>
    <cellStyle name="20% - Accent1 10 11" xfId="11062"/>
    <cellStyle name="20% - Accent1 10 11 2" xfId="30124"/>
    <cellStyle name="20% - Accent1 10 11 3" xfId="49185"/>
    <cellStyle name="20% - Accent1 10 12" xfId="19356"/>
    <cellStyle name="20% - Accent1 10 13" xfId="38417"/>
    <cellStyle name="20% - Accent1 10 2" xfId="3"/>
    <cellStyle name="20% - Accent1 10 2 2" xfId="4"/>
    <cellStyle name="20% - Accent1 10 2 2 2" xfId="6080"/>
    <cellStyle name="20% - Accent1 10 2 2 2 2" xfId="14362"/>
    <cellStyle name="20% - Accent1 10 2 2 2 2 2" xfId="33424"/>
    <cellStyle name="20% - Accent1 10 2 2 2 2 3" xfId="52485"/>
    <cellStyle name="20% - Accent1 10 2 2 2 3" xfId="25146"/>
    <cellStyle name="20% - Accent1 10 2 2 2 4" xfId="44207"/>
    <cellStyle name="20% - Accent1 10 2 2 3" xfId="8574"/>
    <cellStyle name="20% - Accent1 10 2 2 3 2" xfId="16852"/>
    <cellStyle name="20% - Accent1 10 2 2 3 2 2" xfId="35914"/>
    <cellStyle name="20% - Accent1 10 2 2 3 2 3" xfId="54975"/>
    <cellStyle name="20% - Accent1 10 2 2 3 3" xfId="27636"/>
    <cellStyle name="20% - Accent1 10 2 2 3 4" xfId="46697"/>
    <cellStyle name="20% - Accent1 10 2 2 4" xfId="2738"/>
    <cellStyle name="20% - Accent1 10 2 2 4 2" xfId="21848"/>
    <cellStyle name="20% - Accent1 10 2 2 4 3" xfId="40909"/>
    <cellStyle name="20% - Accent1 10 2 2 5" xfId="11064"/>
    <cellStyle name="20% - Accent1 10 2 2 5 2" xfId="30126"/>
    <cellStyle name="20% - Accent1 10 2 2 5 3" xfId="49187"/>
    <cellStyle name="20% - Accent1 10 2 2 6" xfId="19358"/>
    <cellStyle name="20% - Accent1 10 2 2 7" xfId="38419"/>
    <cellStyle name="20% - Accent1 10 2 3" xfId="6079"/>
    <cellStyle name="20% - Accent1 10 2 3 2" xfId="14361"/>
    <cellStyle name="20% - Accent1 10 2 3 2 2" xfId="33423"/>
    <cellStyle name="20% - Accent1 10 2 3 2 3" xfId="52484"/>
    <cellStyle name="20% - Accent1 10 2 3 3" xfId="25145"/>
    <cellStyle name="20% - Accent1 10 2 3 4" xfId="44206"/>
    <cellStyle name="20% - Accent1 10 2 4" xfId="8573"/>
    <cellStyle name="20% - Accent1 10 2 4 2" xfId="16851"/>
    <cellStyle name="20% - Accent1 10 2 4 2 2" xfId="35913"/>
    <cellStyle name="20% - Accent1 10 2 4 2 3" xfId="54974"/>
    <cellStyle name="20% - Accent1 10 2 4 3" xfId="27635"/>
    <cellStyle name="20% - Accent1 10 2 4 4" xfId="46696"/>
    <cellStyle name="20% - Accent1 10 2 5" xfId="2737"/>
    <cellStyle name="20% - Accent1 10 2 5 2" xfId="21847"/>
    <cellStyle name="20% - Accent1 10 2 5 3" xfId="40908"/>
    <cellStyle name="20% - Accent1 10 2 6" xfId="11063"/>
    <cellStyle name="20% - Accent1 10 2 6 2" xfId="30125"/>
    <cellStyle name="20% - Accent1 10 2 6 3" xfId="49186"/>
    <cellStyle name="20% - Accent1 10 2 7" xfId="19357"/>
    <cellStyle name="20% - Accent1 10 2 8" xfId="38418"/>
    <cellStyle name="20% - Accent1 10 3" xfId="5"/>
    <cellStyle name="20% - Accent1 10 3 2" xfId="6"/>
    <cellStyle name="20% - Accent1 10 3 2 2" xfId="6082"/>
    <cellStyle name="20% - Accent1 10 3 2 2 2" xfId="14364"/>
    <cellStyle name="20% - Accent1 10 3 2 2 2 2" xfId="33426"/>
    <cellStyle name="20% - Accent1 10 3 2 2 2 3" xfId="52487"/>
    <cellStyle name="20% - Accent1 10 3 2 2 3" xfId="25148"/>
    <cellStyle name="20% - Accent1 10 3 2 2 4" xfId="44209"/>
    <cellStyle name="20% - Accent1 10 3 2 3" xfId="8576"/>
    <cellStyle name="20% - Accent1 10 3 2 3 2" xfId="16854"/>
    <cellStyle name="20% - Accent1 10 3 2 3 2 2" xfId="35916"/>
    <cellStyle name="20% - Accent1 10 3 2 3 2 3" xfId="54977"/>
    <cellStyle name="20% - Accent1 10 3 2 3 3" xfId="27638"/>
    <cellStyle name="20% - Accent1 10 3 2 3 4" xfId="46699"/>
    <cellStyle name="20% - Accent1 10 3 2 4" xfId="2740"/>
    <cellStyle name="20% - Accent1 10 3 2 4 2" xfId="21850"/>
    <cellStyle name="20% - Accent1 10 3 2 4 3" xfId="40911"/>
    <cellStyle name="20% - Accent1 10 3 2 5" xfId="11066"/>
    <cellStyle name="20% - Accent1 10 3 2 5 2" xfId="30128"/>
    <cellStyle name="20% - Accent1 10 3 2 5 3" xfId="49189"/>
    <cellStyle name="20% - Accent1 10 3 2 6" xfId="19360"/>
    <cellStyle name="20% - Accent1 10 3 2 7" xfId="38421"/>
    <cellStyle name="20% - Accent1 10 3 3" xfId="6081"/>
    <cellStyle name="20% - Accent1 10 3 3 2" xfId="14363"/>
    <cellStyle name="20% - Accent1 10 3 3 2 2" xfId="33425"/>
    <cellStyle name="20% - Accent1 10 3 3 2 3" xfId="52486"/>
    <cellStyle name="20% - Accent1 10 3 3 3" xfId="25147"/>
    <cellStyle name="20% - Accent1 10 3 3 4" xfId="44208"/>
    <cellStyle name="20% - Accent1 10 3 4" xfId="8575"/>
    <cellStyle name="20% - Accent1 10 3 4 2" xfId="16853"/>
    <cellStyle name="20% - Accent1 10 3 4 2 2" xfId="35915"/>
    <cellStyle name="20% - Accent1 10 3 4 2 3" xfId="54976"/>
    <cellStyle name="20% - Accent1 10 3 4 3" xfId="27637"/>
    <cellStyle name="20% - Accent1 10 3 4 4" xfId="46698"/>
    <cellStyle name="20% - Accent1 10 3 5" xfId="2739"/>
    <cellStyle name="20% - Accent1 10 3 5 2" xfId="21849"/>
    <cellStyle name="20% - Accent1 10 3 5 3" xfId="40910"/>
    <cellStyle name="20% - Accent1 10 3 6" xfId="11065"/>
    <cellStyle name="20% - Accent1 10 3 6 2" xfId="30127"/>
    <cellStyle name="20% - Accent1 10 3 6 3" xfId="49188"/>
    <cellStyle name="20% - Accent1 10 3 7" xfId="19359"/>
    <cellStyle name="20% - Accent1 10 3 8" xfId="38420"/>
    <cellStyle name="20% - Accent1 10 4" xfId="7"/>
    <cellStyle name="20% - Accent1 10 4 2" xfId="6083"/>
    <cellStyle name="20% - Accent1 10 4 2 2" xfId="14365"/>
    <cellStyle name="20% - Accent1 10 4 2 2 2" xfId="33427"/>
    <cellStyle name="20% - Accent1 10 4 2 2 3" xfId="52488"/>
    <cellStyle name="20% - Accent1 10 4 2 3" xfId="25149"/>
    <cellStyle name="20% - Accent1 10 4 2 4" xfId="44210"/>
    <cellStyle name="20% - Accent1 10 4 3" xfId="8577"/>
    <cellStyle name="20% - Accent1 10 4 3 2" xfId="16855"/>
    <cellStyle name="20% - Accent1 10 4 3 2 2" xfId="35917"/>
    <cellStyle name="20% - Accent1 10 4 3 2 3" xfId="54978"/>
    <cellStyle name="20% - Accent1 10 4 3 3" xfId="27639"/>
    <cellStyle name="20% - Accent1 10 4 3 4" xfId="46700"/>
    <cellStyle name="20% - Accent1 10 4 4" xfId="2741"/>
    <cellStyle name="20% - Accent1 10 4 4 2" xfId="21851"/>
    <cellStyle name="20% - Accent1 10 4 4 3" xfId="40912"/>
    <cellStyle name="20% - Accent1 10 4 5" xfId="11067"/>
    <cellStyle name="20% - Accent1 10 4 5 2" xfId="30129"/>
    <cellStyle name="20% - Accent1 10 4 5 3" xfId="49190"/>
    <cellStyle name="20% - Accent1 10 4 6" xfId="19361"/>
    <cellStyle name="20% - Accent1 10 4 7" xfId="38422"/>
    <cellStyle name="20% - Accent1 10 5" xfId="8"/>
    <cellStyle name="20% - Accent1 10 5 2" xfId="6084"/>
    <cellStyle name="20% - Accent1 10 5 2 2" xfId="14366"/>
    <cellStyle name="20% - Accent1 10 5 2 2 2" xfId="33428"/>
    <cellStyle name="20% - Accent1 10 5 2 2 3" xfId="52489"/>
    <cellStyle name="20% - Accent1 10 5 2 3" xfId="25150"/>
    <cellStyle name="20% - Accent1 10 5 2 4" xfId="44211"/>
    <cellStyle name="20% - Accent1 10 5 3" xfId="8578"/>
    <cellStyle name="20% - Accent1 10 5 3 2" xfId="16856"/>
    <cellStyle name="20% - Accent1 10 5 3 2 2" xfId="35918"/>
    <cellStyle name="20% - Accent1 10 5 3 2 3" xfId="54979"/>
    <cellStyle name="20% - Accent1 10 5 3 3" xfId="27640"/>
    <cellStyle name="20% - Accent1 10 5 3 4" xfId="46701"/>
    <cellStyle name="20% - Accent1 10 5 4" xfId="2742"/>
    <cellStyle name="20% - Accent1 10 5 4 2" xfId="21852"/>
    <cellStyle name="20% - Accent1 10 5 4 3" xfId="40913"/>
    <cellStyle name="20% - Accent1 10 5 5" xfId="11068"/>
    <cellStyle name="20% - Accent1 10 5 5 2" xfId="30130"/>
    <cellStyle name="20% - Accent1 10 5 5 3" xfId="49191"/>
    <cellStyle name="20% - Accent1 10 5 6" xfId="19362"/>
    <cellStyle name="20% - Accent1 10 5 7" xfId="38423"/>
    <cellStyle name="20% - Accent1 10 6" xfId="2743"/>
    <cellStyle name="20% - Accent1 10 6 2" xfId="11069"/>
    <cellStyle name="20% - Accent1 10 6 2 2" xfId="30131"/>
    <cellStyle name="20% - Accent1 10 6 2 3" xfId="49192"/>
    <cellStyle name="20% - Accent1 10 6 3" xfId="21853"/>
    <cellStyle name="20% - Accent1 10 6 4" xfId="40914"/>
    <cellStyle name="20% - Accent1 10 7" xfId="6022"/>
    <cellStyle name="20% - Accent1 10 7 2" xfId="14304"/>
    <cellStyle name="20% - Accent1 10 7 2 2" xfId="33366"/>
    <cellStyle name="20% - Accent1 10 7 2 3" xfId="52427"/>
    <cellStyle name="20% - Accent1 10 7 3" xfId="25088"/>
    <cellStyle name="20% - Accent1 10 7 4" xfId="44149"/>
    <cellStyle name="20% - Accent1 10 8" xfId="6078"/>
    <cellStyle name="20% - Accent1 10 8 2" xfId="14360"/>
    <cellStyle name="20% - Accent1 10 8 2 2" xfId="33422"/>
    <cellStyle name="20% - Accent1 10 8 2 3" xfId="52483"/>
    <cellStyle name="20% - Accent1 10 8 3" xfId="25144"/>
    <cellStyle name="20% - Accent1 10 8 4" xfId="44205"/>
    <cellStyle name="20% - Accent1 10 9" xfId="8572"/>
    <cellStyle name="20% - Accent1 10 9 2" xfId="16850"/>
    <cellStyle name="20% - Accent1 10 9 2 2" xfId="35912"/>
    <cellStyle name="20% - Accent1 10 9 2 3" xfId="54973"/>
    <cellStyle name="20% - Accent1 10 9 3" xfId="27634"/>
    <cellStyle name="20% - Accent1 10 9 4" xfId="46695"/>
    <cellStyle name="20% - Accent1 11" xfId="9"/>
    <cellStyle name="20% - Accent1 11 10" xfId="11070"/>
    <cellStyle name="20% - Accent1 11 10 2" xfId="30132"/>
    <cellStyle name="20% - Accent1 11 10 3" xfId="49193"/>
    <cellStyle name="20% - Accent1 11 11" xfId="19363"/>
    <cellStyle name="20% - Accent1 11 12" xfId="38424"/>
    <cellStyle name="20% - Accent1 11 2" xfId="10"/>
    <cellStyle name="20% - Accent1 11 2 2" xfId="11"/>
    <cellStyle name="20% - Accent1 11 2 2 2" xfId="6087"/>
    <cellStyle name="20% - Accent1 11 2 2 2 2" xfId="14369"/>
    <cellStyle name="20% - Accent1 11 2 2 2 2 2" xfId="33431"/>
    <cellStyle name="20% - Accent1 11 2 2 2 2 3" xfId="52492"/>
    <cellStyle name="20% - Accent1 11 2 2 2 3" xfId="25153"/>
    <cellStyle name="20% - Accent1 11 2 2 2 4" xfId="44214"/>
    <cellStyle name="20% - Accent1 11 2 2 3" xfId="8581"/>
    <cellStyle name="20% - Accent1 11 2 2 3 2" xfId="16859"/>
    <cellStyle name="20% - Accent1 11 2 2 3 2 2" xfId="35921"/>
    <cellStyle name="20% - Accent1 11 2 2 3 2 3" xfId="54982"/>
    <cellStyle name="20% - Accent1 11 2 2 3 3" xfId="27643"/>
    <cellStyle name="20% - Accent1 11 2 2 3 4" xfId="46704"/>
    <cellStyle name="20% - Accent1 11 2 2 4" xfId="2746"/>
    <cellStyle name="20% - Accent1 11 2 2 4 2" xfId="21856"/>
    <cellStyle name="20% - Accent1 11 2 2 4 3" xfId="40917"/>
    <cellStyle name="20% - Accent1 11 2 2 5" xfId="11072"/>
    <cellStyle name="20% - Accent1 11 2 2 5 2" xfId="30134"/>
    <cellStyle name="20% - Accent1 11 2 2 5 3" xfId="49195"/>
    <cellStyle name="20% - Accent1 11 2 2 6" xfId="19365"/>
    <cellStyle name="20% - Accent1 11 2 2 7" xfId="38426"/>
    <cellStyle name="20% - Accent1 11 2 3" xfId="6086"/>
    <cellStyle name="20% - Accent1 11 2 3 2" xfId="14368"/>
    <cellStyle name="20% - Accent1 11 2 3 2 2" xfId="33430"/>
    <cellStyle name="20% - Accent1 11 2 3 2 3" xfId="52491"/>
    <cellStyle name="20% - Accent1 11 2 3 3" xfId="25152"/>
    <cellStyle name="20% - Accent1 11 2 3 4" xfId="44213"/>
    <cellStyle name="20% - Accent1 11 2 4" xfId="8580"/>
    <cellStyle name="20% - Accent1 11 2 4 2" xfId="16858"/>
    <cellStyle name="20% - Accent1 11 2 4 2 2" xfId="35920"/>
    <cellStyle name="20% - Accent1 11 2 4 2 3" xfId="54981"/>
    <cellStyle name="20% - Accent1 11 2 4 3" xfId="27642"/>
    <cellStyle name="20% - Accent1 11 2 4 4" xfId="46703"/>
    <cellStyle name="20% - Accent1 11 2 5" xfId="2745"/>
    <cellStyle name="20% - Accent1 11 2 5 2" xfId="21855"/>
    <cellStyle name="20% - Accent1 11 2 5 3" xfId="40916"/>
    <cellStyle name="20% - Accent1 11 2 6" xfId="11071"/>
    <cellStyle name="20% - Accent1 11 2 6 2" xfId="30133"/>
    <cellStyle name="20% - Accent1 11 2 6 3" xfId="49194"/>
    <cellStyle name="20% - Accent1 11 2 7" xfId="19364"/>
    <cellStyle name="20% - Accent1 11 2 8" xfId="38425"/>
    <cellStyle name="20% - Accent1 11 3" xfId="12"/>
    <cellStyle name="20% - Accent1 11 3 2" xfId="6088"/>
    <cellStyle name="20% - Accent1 11 3 2 2" xfId="14370"/>
    <cellStyle name="20% - Accent1 11 3 2 2 2" xfId="33432"/>
    <cellStyle name="20% - Accent1 11 3 2 2 3" xfId="52493"/>
    <cellStyle name="20% - Accent1 11 3 2 3" xfId="25154"/>
    <cellStyle name="20% - Accent1 11 3 2 4" xfId="44215"/>
    <cellStyle name="20% - Accent1 11 3 3" xfId="8582"/>
    <cellStyle name="20% - Accent1 11 3 3 2" xfId="16860"/>
    <cellStyle name="20% - Accent1 11 3 3 2 2" xfId="35922"/>
    <cellStyle name="20% - Accent1 11 3 3 2 3" xfId="54983"/>
    <cellStyle name="20% - Accent1 11 3 3 3" xfId="27644"/>
    <cellStyle name="20% - Accent1 11 3 3 4" xfId="46705"/>
    <cellStyle name="20% - Accent1 11 3 4" xfId="2747"/>
    <cellStyle name="20% - Accent1 11 3 4 2" xfId="21857"/>
    <cellStyle name="20% - Accent1 11 3 4 3" xfId="40918"/>
    <cellStyle name="20% - Accent1 11 3 5" xfId="11073"/>
    <cellStyle name="20% - Accent1 11 3 5 2" xfId="30135"/>
    <cellStyle name="20% - Accent1 11 3 5 3" xfId="49196"/>
    <cellStyle name="20% - Accent1 11 3 6" xfId="19366"/>
    <cellStyle name="20% - Accent1 11 3 7" xfId="38427"/>
    <cellStyle name="20% - Accent1 11 4" xfId="13"/>
    <cellStyle name="20% - Accent1 11 4 2" xfId="6089"/>
    <cellStyle name="20% - Accent1 11 4 2 2" xfId="14371"/>
    <cellStyle name="20% - Accent1 11 4 2 2 2" xfId="33433"/>
    <cellStyle name="20% - Accent1 11 4 2 2 3" xfId="52494"/>
    <cellStyle name="20% - Accent1 11 4 2 3" xfId="25155"/>
    <cellStyle name="20% - Accent1 11 4 2 4" xfId="44216"/>
    <cellStyle name="20% - Accent1 11 4 3" xfId="8583"/>
    <cellStyle name="20% - Accent1 11 4 3 2" xfId="16861"/>
    <cellStyle name="20% - Accent1 11 4 3 2 2" xfId="35923"/>
    <cellStyle name="20% - Accent1 11 4 3 2 3" xfId="54984"/>
    <cellStyle name="20% - Accent1 11 4 3 3" xfId="27645"/>
    <cellStyle name="20% - Accent1 11 4 3 4" xfId="46706"/>
    <cellStyle name="20% - Accent1 11 4 4" xfId="2748"/>
    <cellStyle name="20% - Accent1 11 4 4 2" xfId="21858"/>
    <cellStyle name="20% - Accent1 11 4 4 3" xfId="40919"/>
    <cellStyle name="20% - Accent1 11 4 5" xfId="11074"/>
    <cellStyle name="20% - Accent1 11 4 5 2" xfId="30136"/>
    <cellStyle name="20% - Accent1 11 4 5 3" xfId="49197"/>
    <cellStyle name="20% - Accent1 11 4 6" xfId="19367"/>
    <cellStyle name="20% - Accent1 11 4 7" xfId="38428"/>
    <cellStyle name="20% - Accent1 11 5" xfId="2749"/>
    <cellStyle name="20% - Accent1 11 5 2" xfId="11075"/>
    <cellStyle name="20% - Accent1 11 5 2 2" xfId="30137"/>
    <cellStyle name="20% - Accent1 11 5 2 3" xfId="49198"/>
    <cellStyle name="20% - Accent1 11 5 3" xfId="21859"/>
    <cellStyle name="20% - Accent1 11 5 4" xfId="40920"/>
    <cellStyle name="20% - Accent1 11 6" xfId="5706"/>
    <cellStyle name="20% - Accent1 11 6 2" xfId="13992"/>
    <cellStyle name="20% - Accent1 11 6 2 2" xfId="33054"/>
    <cellStyle name="20% - Accent1 11 6 2 3" xfId="52115"/>
    <cellStyle name="20% - Accent1 11 6 3" xfId="24776"/>
    <cellStyle name="20% - Accent1 11 6 4" xfId="43837"/>
    <cellStyle name="20% - Accent1 11 7" xfId="6085"/>
    <cellStyle name="20% - Accent1 11 7 2" xfId="14367"/>
    <cellStyle name="20% - Accent1 11 7 2 2" xfId="33429"/>
    <cellStyle name="20% - Accent1 11 7 2 3" xfId="52490"/>
    <cellStyle name="20% - Accent1 11 7 3" xfId="25151"/>
    <cellStyle name="20% - Accent1 11 7 4" xfId="44212"/>
    <cellStyle name="20% - Accent1 11 8" xfId="8579"/>
    <cellStyle name="20% - Accent1 11 8 2" xfId="16857"/>
    <cellStyle name="20% - Accent1 11 8 2 2" xfId="35919"/>
    <cellStyle name="20% - Accent1 11 8 2 3" xfId="54980"/>
    <cellStyle name="20% - Accent1 11 8 3" xfId="27641"/>
    <cellStyle name="20% - Accent1 11 8 4" xfId="46702"/>
    <cellStyle name="20% - Accent1 11 9" xfId="2744"/>
    <cellStyle name="20% - Accent1 11 9 2" xfId="21854"/>
    <cellStyle name="20% - Accent1 11 9 3" xfId="40915"/>
    <cellStyle name="20% - Accent1 12" xfId="14"/>
    <cellStyle name="20% - Accent1 12 10" xfId="38429"/>
    <cellStyle name="20% - Accent1 12 2" xfId="15"/>
    <cellStyle name="20% - Accent1 12 2 2" xfId="6091"/>
    <cellStyle name="20% - Accent1 12 2 2 2" xfId="14373"/>
    <cellStyle name="20% - Accent1 12 2 2 2 2" xfId="33435"/>
    <cellStyle name="20% - Accent1 12 2 2 2 3" xfId="52496"/>
    <cellStyle name="20% - Accent1 12 2 2 3" xfId="25157"/>
    <cellStyle name="20% - Accent1 12 2 2 4" xfId="44218"/>
    <cellStyle name="20% - Accent1 12 2 3" xfId="8585"/>
    <cellStyle name="20% - Accent1 12 2 3 2" xfId="16863"/>
    <cellStyle name="20% - Accent1 12 2 3 2 2" xfId="35925"/>
    <cellStyle name="20% - Accent1 12 2 3 2 3" xfId="54986"/>
    <cellStyle name="20% - Accent1 12 2 3 3" xfId="27647"/>
    <cellStyle name="20% - Accent1 12 2 3 4" xfId="46708"/>
    <cellStyle name="20% - Accent1 12 2 4" xfId="2751"/>
    <cellStyle name="20% - Accent1 12 2 4 2" xfId="21861"/>
    <cellStyle name="20% - Accent1 12 2 4 3" xfId="40922"/>
    <cellStyle name="20% - Accent1 12 2 5" xfId="11077"/>
    <cellStyle name="20% - Accent1 12 2 5 2" xfId="30139"/>
    <cellStyle name="20% - Accent1 12 2 5 3" xfId="49200"/>
    <cellStyle name="20% - Accent1 12 2 6" xfId="19369"/>
    <cellStyle name="20% - Accent1 12 2 7" xfId="38430"/>
    <cellStyle name="20% - Accent1 12 3" xfId="2752"/>
    <cellStyle name="20% - Accent1 12 3 2" xfId="11078"/>
    <cellStyle name="20% - Accent1 12 3 2 2" xfId="30140"/>
    <cellStyle name="20% - Accent1 12 3 2 3" xfId="49201"/>
    <cellStyle name="20% - Accent1 12 3 3" xfId="21862"/>
    <cellStyle name="20% - Accent1 12 3 4" xfId="40923"/>
    <cellStyle name="20% - Accent1 12 4" xfId="6037"/>
    <cellStyle name="20% - Accent1 12 4 2" xfId="14319"/>
    <cellStyle name="20% - Accent1 12 4 2 2" xfId="33381"/>
    <cellStyle name="20% - Accent1 12 4 2 3" xfId="52442"/>
    <cellStyle name="20% - Accent1 12 4 3" xfId="25103"/>
    <cellStyle name="20% - Accent1 12 4 4" xfId="44164"/>
    <cellStyle name="20% - Accent1 12 5" xfId="6090"/>
    <cellStyle name="20% - Accent1 12 5 2" xfId="14372"/>
    <cellStyle name="20% - Accent1 12 5 2 2" xfId="33434"/>
    <cellStyle name="20% - Accent1 12 5 2 3" xfId="52495"/>
    <cellStyle name="20% - Accent1 12 5 3" xfId="25156"/>
    <cellStyle name="20% - Accent1 12 5 4" xfId="44217"/>
    <cellStyle name="20% - Accent1 12 6" xfId="8584"/>
    <cellStyle name="20% - Accent1 12 6 2" xfId="16862"/>
    <cellStyle name="20% - Accent1 12 6 2 2" xfId="35924"/>
    <cellStyle name="20% - Accent1 12 6 2 3" xfId="54985"/>
    <cellStyle name="20% - Accent1 12 6 3" xfId="27646"/>
    <cellStyle name="20% - Accent1 12 6 4" xfId="46707"/>
    <cellStyle name="20% - Accent1 12 7" xfId="2750"/>
    <cellStyle name="20% - Accent1 12 7 2" xfId="21860"/>
    <cellStyle name="20% - Accent1 12 7 3" xfId="40921"/>
    <cellStyle name="20% - Accent1 12 8" xfId="11076"/>
    <cellStyle name="20% - Accent1 12 8 2" xfId="30138"/>
    <cellStyle name="20% - Accent1 12 8 3" xfId="49199"/>
    <cellStyle name="20% - Accent1 12 9" xfId="19368"/>
    <cellStyle name="20% - Accent1 13" xfId="16"/>
    <cellStyle name="20% - Accent1 13 10" xfId="38431"/>
    <cellStyle name="20% - Accent1 13 2" xfId="17"/>
    <cellStyle name="20% - Accent1 13 2 2" xfId="6093"/>
    <cellStyle name="20% - Accent1 13 2 2 2" xfId="14375"/>
    <cellStyle name="20% - Accent1 13 2 2 2 2" xfId="33437"/>
    <cellStyle name="20% - Accent1 13 2 2 2 3" xfId="52498"/>
    <cellStyle name="20% - Accent1 13 2 2 3" xfId="25159"/>
    <cellStyle name="20% - Accent1 13 2 2 4" xfId="44220"/>
    <cellStyle name="20% - Accent1 13 2 3" xfId="8587"/>
    <cellStyle name="20% - Accent1 13 2 3 2" xfId="16865"/>
    <cellStyle name="20% - Accent1 13 2 3 2 2" xfId="35927"/>
    <cellStyle name="20% - Accent1 13 2 3 2 3" xfId="54988"/>
    <cellStyle name="20% - Accent1 13 2 3 3" xfId="27649"/>
    <cellStyle name="20% - Accent1 13 2 3 4" xfId="46710"/>
    <cellStyle name="20% - Accent1 13 2 4" xfId="2754"/>
    <cellStyle name="20% - Accent1 13 2 4 2" xfId="21864"/>
    <cellStyle name="20% - Accent1 13 2 4 3" xfId="40925"/>
    <cellStyle name="20% - Accent1 13 2 5" xfId="11080"/>
    <cellStyle name="20% - Accent1 13 2 5 2" xfId="30142"/>
    <cellStyle name="20% - Accent1 13 2 5 3" xfId="49203"/>
    <cellStyle name="20% - Accent1 13 2 6" xfId="19371"/>
    <cellStyle name="20% - Accent1 13 2 7" xfId="38432"/>
    <cellStyle name="20% - Accent1 13 3" xfId="2755"/>
    <cellStyle name="20% - Accent1 13 3 2" xfId="11081"/>
    <cellStyle name="20% - Accent1 13 3 2 2" xfId="30143"/>
    <cellStyle name="20% - Accent1 13 3 2 3" xfId="49204"/>
    <cellStyle name="20% - Accent1 13 3 3" xfId="21865"/>
    <cellStyle name="20% - Accent1 13 3 4" xfId="40926"/>
    <cellStyle name="20% - Accent1 13 4" xfId="6051"/>
    <cellStyle name="20% - Accent1 13 4 2" xfId="14333"/>
    <cellStyle name="20% - Accent1 13 4 2 2" xfId="33395"/>
    <cellStyle name="20% - Accent1 13 4 2 3" xfId="52456"/>
    <cellStyle name="20% - Accent1 13 4 3" xfId="25117"/>
    <cellStyle name="20% - Accent1 13 4 4" xfId="44178"/>
    <cellStyle name="20% - Accent1 13 5" xfId="6092"/>
    <cellStyle name="20% - Accent1 13 5 2" xfId="14374"/>
    <cellStyle name="20% - Accent1 13 5 2 2" xfId="33436"/>
    <cellStyle name="20% - Accent1 13 5 2 3" xfId="52497"/>
    <cellStyle name="20% - Accent1 13 5 3" xfId="25158"/>
    <cellStyle name="20% - Accent1 13 5 4" xfId="44219"/>
    <cellStyle name="20% - Accent1 13 6" xfId="8586"/>
    <cellStyle name="20% - Accent1 13 6 2" xfId="16864"/>
    <cellStyle name="20% - Accent1 13 6 2 2" xfId="35926"/>
    <cellStyle name="20% - Accent1 13 6 2 3" xfId="54987"/>
    <cellStyle name="20% - Accent1 13 6 3" xfId="27648"/>
    <cellStyle name="20% - Accent1 13 6 4" xfId="46709"/>
    <cellStyle name="20% - Accent1 13 7" xfId="2753"/>
    <cellStyle name="20% - Accent1 13 7 2" xfId="21863"/>
    <cellStyle name="20% - Accent1 13 7 3" xfId="40924"/>
    <cellStyle name="20% - Accent1 13 8" xfId="11079"/>
    <cellStyle name="20% - Accent1 13 8 2" xfId="30141"/>
    <cellStyle name="20% - Accent1 13 8 3" xfId="49202"/>
    <cellStyle name="20% - Accent1 13 9" xfId="19370"/>
    <cellStyle name="20% - Accent1 14" xfId="18"/>
    <cellStyle name="20% - Accent1 14 2" xfId="2757"/>
    <cellStyle name="20% - Accent1 14 2 2" xfId="11083"/>
    <cellStyle name="20% - Accent1 14 2 2 2" xfId="30145"/>
    <cellStyle name="20% - Accent1 14 2 2 3" xfId="49206"/>
    <cellStyle name="20% - Accent1 14 2 3" xfId="21867"/>
    <cellStyle name="20% - Accent1 14 2 4" xfId="40928"/>
    <cellStyle name="20% - Accent1 14 3" xfId="6065"/>
    <cellStyle name="20% - Accent1 14 3 2" xfId="14347"/>
    <cellStyle name="20% - Accent1 14 3 2 2" xfId="33409"/>
    <cellStyle name="20% - Accent1 14 3 2 3" xfId="52470"/>
    <cellStyle name="20% - Accent1 14 3 3" xfId="25131"/>
    <cellStyle name="20% - Accent1 14 3 4" xfId="44192"/>
    <cellStyle name="20% - Accent1 14 4" xfId="6094"/>
    <cellStyle name="20% - Accent1 14 4 2" xfId="14376"/>
    <cellStyle name="20% - Accent1 14 4 2 2" xfId="33438"/>
    <cellStyle name="20% - Accent1 14 4 2 3" xfId="52499"/>
    <cellStyle name="20% - Accent1 14 4 3" xfId="25160"/>
    <cellStyle name="20% - Accent1 14 4 4" xfId="44221"/>
    <cellStyle name="20% - Accent1 14 5" xfId="8588"/>
    <cellStyle name="20% - Accent1 14 5 2" xfId="16866"/>
    <cellStyle name="20% - Accent1 14 5 2 2" xfId="35928"/>
    <cellStyle name="20% - Accent1 14 5 2 3" xfId="54989"/>
    <cellStyle name="20% - Accent1 14 5 3" xfId="27650"/>
    <cellStyle name="20% - Accent1 14 5 4" xfId="46711"/>
    <cellStyle name="20% - Accent1 14 6" xfId="2756"/>
    <cellStyle name="20% - Accent1 14 6 2" xfId="21866"/>
    <cellStyle name="20% - Accent1 14 6 3" xfId="40927"/>
    <cellStyle name="20% - Accent1 14 7" xfId="11082"/>
    <cellStyle name="20% - Accent1 14 7 2" xfId="30144"/>
    <cellStyle name="20% - Accent1 14 7 3" xfId="49205"/>
    <cellStyle name="20% - Accent1 14 8" xfId="19372"/>
    <cellStyle name="20% - Accent1 14 9" xfId="38433"/>
    <cellStyle name="20% - Accent1 15" xfId="19"/>
    <cellStyle name="20% - Accent1 15 2" xfId="6095"/>
    <cellStyle name="20% - Accent1 15 2 2" xfId="14377"/>
    <cellStyle name="20% - Accent1 15 2 2 2" xfId="33439"/>
    <cellStyle name="20% - Accent1 15 2 2 3" xfId="52500"/>
    <cellStyle name="20% - Accent1 15 2 3" xfId="25161"/>
    <cellStyle name="20% - Accent1 15 2 4" xfId="44222"/>
    <cellStyle name="20% - Accent1 15 3" xfId="8589"/>
    <cellStyle name="20% - Accent1 15 3 2" xfId="16867"/>
    <cellStyle name="20% - Accent1 15 3 2 2" xfId="35929"/>
    <cellStyle name="20% - Accent1 15 3 2 3" xfId="54990"/>
    <cellStyle name="20% - Accent1 15 3 3" xfId="27651"/>
    <cellStyle name="20% - Accent1 15 3 4" xfId="46712"/>
    <cellStyle name="20% - Accent1 15 4" xfId="2758"/>
    <cellStyle name="20% - Accent1 15 4 2" xfId="21868"/>
    <cellStyle name="20% - Accent1 15 4 3" xfId="40929"/>
    <cellStyle name="20% - Accent1 15 5" xfId="11084"/>
    <cellStyle name="20% - Accent1 15 5 2" xfId="30146"/>
    <cellStyle name="20% - Accent1 15 5 3" xfId="49207"/>
    <cellStyle name="20% - Accent1 15 6" xfId="19373"/>
    <cellStyle name="20% - Accent1 15 7" xfId="38434"/>
    <cellStyle name="20% - Accent1 16" xfId="2759"/>
    <cellStyle name="20% - Accent1 16 2" xfId="11085"/>
    <cellStyle name="20% - Accent1 16 2 2" xfId="30147"/>
    <cellStyle name="20% - Accent1 16 2 3" xfId="49208"/>
    <cellStyle name="20% - Accent1 16 3" xfId="21869"/>
    <cellStyle name="20% - Accent1 16 4" xfId="40930"/>
    <cellStyle name="20% - Accent1 17" xfId="5618"/>
    <cellStyle name="20% - Accent1 17 2" xfId="13908"/>
    <cellStyle name="20% - Accent1 17 2 2" xfId="32970"/>
    <cellStyle name="20% - Accent1 17 2 3" xfId="52031"/>
    <cellStyle name="20% - Accent1 17 3" xfId="24692"/>
    <cellStyle name="20% - Accent1 17 4" xfId="43753"/>
    <cellStyle name="20% - Accent1 18" xfId="6077"/>
    <cellStyle name="20% - Accent1 18 2" xfId="14359"/>
    <cellStyle name="20% - Accent1 18 2 2" xfId="33421"/>
    <cellStyle name="20% - Accent1 18 2 3" xfId="52482"/>
    <cellStyle name="20% - Accent1 18 3" xfId="25143"/>
    <cellStyle name="20% - Accent1 18 4" xfId="44204"/>
    <cellStyle name="20% - Accent1 19" xfId="8571"/>
    <cellStyle name="20% - Accent1 19 2" xfId="16849"/>
    <cellStyle name="20% - Accent1 19 2 2" xfId="35911"/>
    <cellStyle name="20% - Accent1 19 2 3" xfId="54972"/>
    <cellStyle name="20% - Accent1 19 3" xfId="27633"/>
    <cellStyle name="20% - Accent1 19 4" xfId="46694"/>
    <cellStyle name="20% - Accent1 2" xfId="20"/>
    <cellStyle name="20% - Accent1 2 10" xfId="21"/>
    <cellStyle name="20% - Accent1 2 10 2" xfId="6097"/>
    <cellStyle name="20% - Accent1 2 10 2 2" xfId="14379"/>
    <cellStyle name="20% - Accent1 2 10 2 2 2" xfId="33441"/>
    <cellStyle name="20% - Accent1 2 10 2 2 3" xfId="52502"/>
    <cellStyle name="20% - Accent1 2 10 2 3" xfId="25163"/>
    <cellStyle name="20% - Accent1 2 10 2 4" xfId="44224"/>
    <cellStyle name="20% - Accent1 2 10 3" xfId="8591"/>
    <cellStyle name="20% - Accent1 2 10 3 2" xfId="16869"/>
    <cellStyle name="20% - Accent1 2 10 3 2 2" xfId="35931"/>
    <cellStyle name="20% - Accent1 2 10 3 2 3" xfId="54992"/>
    <cellStyle name="20% - Accent1 2 10 3 3" xfId="27653"/>
    <cellStyle name="20% - Accent1 2 10 3 4" xfId="46714"/>
    <cellStyle name="20% - Accent1 2 10 4" xfId="2761"/>
    <cellStyle name="20% - Accent1 2 10 4 2" xfId="21871"/>
    <cellStyle name="20% - Accent1 2 10 4 3" xfId="40932"/>
    <cellStyle name="20% - Accent1 2 10 5" xfId="11087"/>
    <cellStyle name="20% - Accent1 2 10 5 2" xfId="30149"/>
    <cellStyle name="20% - Accent1 2 10 5 3" xfId="49210"/>
    <cellStyle name="20% - Accent1 2 10 6" xfId="19375"/>
    <cellStyle name="20% - Accent1 2 10 7" xfId="38436"/>
    <cellStyle name="20% - Accent1 2 11" xfId="22"/>
    <cellStyle name="20% - Accent1 2 11 2" xfId="6098"/>
    <cellStyle name="20% - Accent1 2 11 2 2" xfId="14380"/>
    <cellStyle name="20% - Accent1 2 11 2 2 2" xfId="33442"/>
    <cellStyle name="20% - Accent1 2 11 2 2 3" xfId="52503"/>
    <cellStyle name="20% - Accent1 2 11 2 3" xfId="25164"/>
    <cellStyle name="20% - Accent1 2 11 2 4" xfId="44225"/>
    <cellStyle name="20% - Accent1 2 11 3" xfId="8592"/>
    <cellStyle name="20% - Accent1 2 11 3 2" xfId="16870"/>
    <cellStyle name="20% - Accent1 2 11 3 2 2" xfId="35932"/>
    <cellStyle name="20% - Accent1 2 11 3 2 3" xfId="54993"/>
    <cellStyle name="20% - Accent1 2 11 3 3" xfId="27654"/>
    <cellStyle name="20% - Accent1 2 11 3 4" xfId="46715"/>
    <cellStyle name="20% - Accent1 2 11 4" xfId="2762"/>
    <cellStyle name="20% - Accent1 2 11 4 2" xfId="21872"/>
    <cellStyle name="20% - Accent1 2 11 4 3" xfId="40933"/>
    <cellStyle name="20% - Accent1 2 11 5" xfId="11088"/>
    <cellStyle name="20% - Accent1 2 11 5 2" xfId="30150"/>
    <cellStyle name="20% - Accent1 2 11 5 3" xfId="49211"/>
    <cellStyle name="20% - Accent1 2 11 6" xfId="19376"/>
    <cellStyle name="20% - Accent1 2 11 7" xfId="38437"/>
    <cellStyle name="20% - Accent1 2 12" xfId="2763"/>
    <cellStyle name="20% - Accent1 2 12 2" xfId="11089"/>
    <cellStyle name="20% - Accent1 2 12 2 2" xfId="30151"/>
    <cellStyle name="20% - Accent1 2 12 2 3" xfId="49212"/>
    <cellStyle name="20% - Accent1 2 12 3" xfId="21873"/>
    <cellStyle name="20% - Accent1 2 12 4" xfId="40934"/>
    <cellStyle name="20% - Accent1 2 13" xfId="5633"/>
    <cellStyle name="20% - Accent1 2 13 2" xfId="13922"/>
    <cellStyle name="20% - Accent1 2 13 2 2" xfId="32984"/>
    <cellStyle name="20% - Accent1 2 13 2 3" xfId="52045"/>
    <cellStyle name="20% - Accent1 2 13 3" xfId="24706"/>
    <cellStyle name="20% - Accent1 2 13 4" xfId="43767"/>
    <cellStyle name="20% - Accent1 2 14" xfId="6096"/>
    <cellStyle name="20% - Accent1 2 14 2" xfId="14378"/>
    <cellStyle name="20% - Accent1 2 14 2 2" xfId="33440"/>
    <cellStyle name="20% - Accent1 2 14 2 3" xfId="52501"/>
    <cellStyle name="20% - Accent1 2 14 3" xfId="25162"/>
    <cellStyle name="20% - Accent1 2 14 4" xfId="44223"/>
    <cellStyle name="20% - Accent1 2 15" xfId="8590"/>
    <cellStyle name="20% - Accent1 2 15 2" xfId="16868"/>
    <cellStyle name="20% - Accent1 2 15 2 2" xfId="35930"/>
    <cellStyle name="20% - Accent1 2 15 2 3" xfId="54991"/>
    <cellStyle name="20% - Accent1 2 15 3" xfId="27652"/>
    <cellStyle name="20% - Accent1 2 15 4" xfId="46713"/>
    <cellStyle name="20% - Accent1 2 16" xfId="2760"/>
    <cellStyle name="20% - Accent1 2 16 2" xfId="21870"/>
    <cellStyle name="20% - Accent1 2 16 3" xfId="40931"/>
    <cellStyle name="20% - Accent1 2 17" xfId="11086"/>
    <cellStyle name="20% - Accent1 2 17 2" xfId="30148"/>
    <cellStyle name="20% - Accent1 2 17 3" xfId="49209"/>
    <cellStyle name="20% - Accent1 2 18" xfId="19374"/>
    <cellStyle name="20% - Accent1 2 19" xfId="38435"/>
    <cellStyle name="20% - Accent1 2 2" xfId="23"/>
    <cellStyle name="20% - Accent1 2 2 10" xfId="5666"/>
    <cellStyle name="20% - Accent1 2 2 10 2" xfId="13952"/>
    <cellStyle name="20% - Accent1 2 2 10 2 2" xfId="33014"/>
    <cellStyle name="20% - Accent1 2 2 10 2 3" xfId="52075"/>
    <cellStyle name="20% - Accent1 2 2 10 3" xfId="24736"/>
    <cellStyle name="20% - Accent1 2 2 10 4" xfId="43797"/>
    <cellStyle name="20% - Accent1 2 2 11" xfId="6099"/>
    <cellStyle name="20% - Accent1 2 2 11 2" xfId="14381"/>
    <cellStyle name="20% - Accent1 2 2 11 2 2" xfId="33443"/>
    <cellStyle name="20% - Accent1 2 2 11 2 3" xfId="52504"/>
    <cellStyle name="20% - Accent1 2 2 11 3" xfId="25165"/>
    <cellStyle name="20% - Accent1 2 2 11 4" xfId="44226"/>
    <cellStyle name="20% - Accent1 2 2 12" xfId="8593"/>
    <cellStyle name="20% - Accent1 2 2 12 2" xfId="16871"/>
    <cellStyle name="20% - Accent1 2 2 12 2 2" xfId="35933"/>
    <cellStyle name="20% - Accent1 2 2 12 2 3" xfId="54994"/>
    <cellStyle name="20% - Accent1 2 2 12 3" xfId="27655"/>
    <cellStyle name="20% - Accent1 2 2 12 4" xfId="46716"/>
    <cellStyle name="20% - Accent1 2 2 13" xfId="2764"/>
    <cellStyle name="20% - Accent1 2 2 13 2" xfId="21874"/>
    <cellStyle name="20% - Accent1 2 2 13 3" xfId="40935"/>
    <cellStyle name="20% - Accent1 2 2 14" xfId="11090"/>
    <cellStyle name="20% - Accent1 2 2 14 2" xfId="30152"/>
    <cellStyle name="20% - Accent1 2 2 14 3" xfId="49213"/>
    <cellStyle name="20% - Accent1 2 2 15" xfId="19377"/>
    <cellStyle name="20% - Accent1 2 2 16" xfId="38438"/>
    <cellStyle name="20% - Accent1 2 2 2" xfId="24"/>
    <cellStyle name="20% - Accent1 2 2 2 10" xfId="2765"/>
    <cellStyle name="20% - Accent1 2 2 2 10 2" xfId="21875"/>
    <cellStyle name="20% - Accent1 2 2 2 10 3" xfId="40936"/>
    <cellStyle name="20% - Accent1 2 2 2 11" xfId="11091"/>
    <cellStyle name="20% - Accent1 2 2 2 11 2" xfId="30153"/>
    <cellStyle name="20% - Accent1 2 2 2 11 3" xfId="49214"/>
    <cellStyle name="20% - Accent1 2 2 2 12" xfId="19378"/>
    <cellStyle name="20% - Accent1 2 2 2 13" xfId="38439"/>
    <cellStyle name="20% - Accent1 2 2 2 2" xfId="25"/>
    <cellStyle name="20% - Accent1 2 2 2 2 2" xfId="26"/>
    <cellStyle name="20% - Accent1 2 2 2 2 2 2" xfId="6102"/>
    <cellStyle name="20% - Accent1 2 2 2 2 2 2 2" xfId="14384"/>
    <cellStyle name="20% - Accent1 2 2 2 2 2 2 2 2" xfId="33446"/>
    <cellStyle name="20% - Accent1 2 2 2 2 2 2 2 3" xfId="52507"/>
    <cellStyle name="20% - Accent1 2 2 2 2 2 2 3" xfId="25168"/>
    <cellStyle name="20% - Accent1 2 2 2 2 2 2 4" xfId="44229"/>
    <cellStyle name="20% - Accent1 2 2 2 2 2 3" xfId="8596"/>
    <cellStyle name="20% - Accent1 2 2 2 2 2 3 2" xfId="16874"/>
    <cellStyle name="20% - Accent1 2 2 2 2 2 3 2 2" xfId="35936"/>
    <cellStyle name="20% - Accent1 2 2 2 2 2 3 2 3" xfId="54997"/>
    <cellStyle name="20% - Accent1 2 2 2 2 2 3 3" xfId="27658"/>
    <cellStyle name="20% - Accent1 2 2 2 2 2 3 4" xfId="46719"/>
    <cellStyle name="20% - Accent1 2 2 2 2 2 4" xfId="2767"/>
    <cellStyle name="20% - Accent1 2 2 2 2 2 4 2" xfId="21877"/>
    <cellStyle name="20% - Accent1 2 2 2 2 2 4 3" xfId="40938"/>
    <cellStyle name="20% - Accent1 2 2 2 2 2 5" xfId="11093"/>
    <cellStyle name="20% - Accent1 2 2 2 2 2 5 2" xfId="30155"/>
    <cellStyle name="20% - Accent1 2 2 2 2 2 5 3" xfId="49216"/>
    <cellStyle name="20% - Accent1 2 2 2 2 2 6" xfId="19380"/>
    <cellStyle name="20% - Accent1 2 2 2 2 2 7" xfId="38441"/>
    <cellStyle name="20% - Accent1 2 2 2 2 3" xfId="6101"/>
    <cellStyle name="20% - Accent1 2 2 2 2 3 2" xfId="14383"/>
    <cellStyle name="20% - Accent1 2 2 2 2 3 2 2" xfId="33445"/>
    <cellStyle name="20% - Accent1 2 2 2 2 3 2 3" xfId="52506"/>
    <cellStyle name="20% - Accent1 2 2 2 2 3 3" xfId="25167"/>
    <cellStyle name="20% - Accent1 2 2 2 2 3 4" xfId="44228"/>
    <cellStyle name="20% - Accent1 2 2 2 2 4" xfId="8595"/>
    <cellStyle name="20% - Accent1 2 2 2 2 4 2" xfId="16873"/>
    <cellStyle name="20% - Accent1 2 2 2 2 4 2 2" xfId="35935"/>
    <cellStyle name="20% - Accent1 2 2 2 2 4 2 3" xfId="54996"/>
    <cellStyle name="20% - Accent1 2 2 2 2 4 3" xfId="27657"/>
    <cellStyle name="20% - Accent1 2 2 2 2 4 4" xfId="46718"/>
    <cellStyle name="20% - Accent1 2 2 2 2 5" xfId="2766"/>
    <cellStyle name="20% - Accent1 2 2 2 2 5 2" xfId="21876"/>
    <cellStyle name="20% - Accent1 2 2 2 2 5 3" xfId="40937"/>
    <cellStyle name="20% - Accent1 2 2 2 2 6" xfId="11092"/>
    <cellStyle name="20% - Accent1 2 2 2 2 6 2" xfId="30154"/>
    <cellStyle name="20% - Accent1 2 2 2 2 6 3" xfId="49215"/>
    <cellStyle name="20% - Accent1 2 2 2 2 7" xfId="19379"/>
    <cellStyle name="20% - Accent1 2 2 2 2 8" xfId="38440"/>
    <cellStyle name="20% - Accent1 2 2 2 3" xfId="27"/>
    <cellStyle name="20% - Accent1 2 2 2 3 2" xfId="28"/>
    <cellStyle name="20% - Accent1 2 2 2 3 2 2" xfId="6104"/>
    <cellStyle name="20% - Accent1 2 2 2 3 2 2 2" xfId="14386"/>
    <cellStyle name="20% - Accent1 2 2 2 3 2 2 2 2" xfId="33448"/>
    <cellStyle name="20% - Accent1 2 2 2 3 2 2 2 3" xfId="52509"/>
    <cellStyle name="20% - Accent1 2 2 2 3 2 2 3" xfId="25170"/>
    <cellStyle name="20% - Accent1 2 2 2 3 2 2 4" xfId="44231"/>
    <cellStyle name="20% - Accent1 2 2 2 3 2 3" xfId="8598"/>
    <cellStyle name="20% - Accent1 2 2 2 3 2 3 2" xfId="16876"/>
    <cellStyle name="20% - Accent1 2 2 2 3 2 3 2 2" xfId="35938"/>
    <cellStyle name="20% - Accent1 2 2 2 3 2 3 2 3" xfId="54999"/>
    <cellStyle name="20% - Accent1 2 2 2 3 2 3 3" xfId="27660"/>
    <cellStyle name="20% - Accent1 2 2 2 3 2 3 4" xfId="46721"/>
    <cellStyle name="20% - Accent1 2 2 2 3 2 4" xfId="2769"/>
    <cellStyle name="20% - Accent1 2 2 2 3 2 4 2" xfId="21879"/>
    <cellStyle name="20% - Accent1 2 2 2 3 2 4 3" xfId="40940"/>
    <cellStyle name="20% - Accent1 2 2 2 3 2 5" xfId="11095"/>
    <cellStyle name="20% - Accent1 2 2 2 3 2 5 2" xfId="30157"/>
    <cellStyle name="20% - Accent1 2 2 2 3 2 5 3" xfId="49218"/>
    <cellStyle name="20% - Accent1 2 2 2 3 2 6" xfId="19382"/>
    <cellStyle name="20% - Accent1 2 2 2 3 2 7" xfId="38443"/>
    <cellStyle name="20% - Accent1 2 2 2 3 3" xfId="6103"/>
    <cellStyle name="20% - Accent1 2 2 2 3 3 2" xfId="14385"/>
    <cellStyle name="20% - Accent1 2 2 2 3 3 2 2" xfId="33447"/>
    <cellStyle name="20% - Accent1 2 2 2 3 3 2 3" xfId="52508"/>
    <cellStyle name="20% - Accent1 2 2 2 3 3 3" xfId="25169"/>
    <cellStyle name="20% - Accent1 2 2 2 3 3 4" xfId="44230"/>
    <cellStyle name="20% - Accent1 2 2 2 3 4" xfId="8597"/>
    <cellStyle name="20% - Accent1 2 2 2 3 4 2" xfId="16875"/>
    <cellStyle name="20% - Accent1 2 2 2 3 4 2 2" xfId="35937"/>
    <cellStyle name="20% - Accent1 2 2 2 3 4 2 3" xfId="54998"/>
    <cellStyle name="20% - Accent1 2 2 2 3 4 3" xfId="27659"/>
    <cellStyle name="20% - Accent1 2 2 2 3 4 4" xfId="46720"/>
    <cellStyle name="20% - Accent1 2 2 2 3 5" xfId="2768"/>
    <cellStyle name="20% - Accent1 2 2 2 3 5 2" xfId="21878"/>
    <cellStyle name="20% - Accent1 2 2 2 3 5 3" xfId="40939"/>
    <cellStyle name="20% - Accent1 2 2 2 3 6" xfId="11094"/>
    <cellStyle name="20% - Accent1 2 2 2 3 6 2" xfId="30156"/>
    <cellStyle name="20% - Accent1 2 2 2 3 6 3" xfId="49217"/>
    <cellStyle name="20% - Accent1 2 2 2 3 7" xfId="19381"/>
    <cellStyle name="20% - Accent1 2 2 2 3 8" xfId="38442"/>
    <cellStyle name="20% - Accent1 2 2 2 4" xfId="29"/>
    <cellStyle name="20% - Accent1 2 2 2 4 2" xfId="6105"/>
    <cellStyle name="20% - Accent1 2 2 2 4 2 2" xfId="14387"/>
    <cellStyle name="20% - Accent1 2 2 2 4 2 2 2" xfId="33449"/>
    <cellStyle name="20% - Accent1 2 2 2 4 2 2 3" xfId="52510"/>
    <cellStyle name="20% - Accent1 2 2 2 4 2 3" xfId="25171"/>
    <cellStyle name="20% - Accent1 2 2 2 4 2 4" xfId="44232"/>
    <cellStyle name="20% - Accent1 2 2 2 4 3" xfId="8599"/>
    <cellStyle name="20% - Accent1 2 2 2 4 3 2" xfId="16877"/>
    <cellStyle name="20% - Accent1 2 2 2 4 3 2 2" xfId="35939"/>
    <cellStyle name="20% - Accent1 2 2 2 4 3 2 3" xfId="55000"/>
    <cellStyle name="20% - Accent1 2 2 2 4 3 3" xfId="27661"/>
    <cellStyle name="20% - Accent1 2 2 2 4 3 4" xfId="46722"/>
    <cellStyle name="20% - Accent1 2 2 2 4 4" xfId="2770"/>
    <cellStyle name="20% - Accent1 2 2 2 4 4 2" xfId="21880"/>
    <cellStyle name="20% - Accent1 2 2 2 4 4 3" xfId="40941"/>
    <cellStyle name="20% - Accent1 2 2 2 4 5" xfId="11096"/>
    <cellStyle name="20% - Accent1 2 2 2 4 5 2" xfId="30158"/>
    <cellStyle name="20% - Accent1 2 2 2 4 5 3" xfId="49219"/>
    <cellStyle name="20% - Accent1 2 2 2 4 6" xfId="19383"/>
    <cellStyle name="20% - Accent1 2 2 2 4 7" xfId="38444"/>
    <cellStyle name="20% - Accent1 2 2 2 5" xfId="30"/>
    <cellStyle name="20% - Accent1 2 2 2 5 2" xfId="6106"/>
    <cellStyle name="20% - Accent1 2 2 2 5 2 2" xfId="14388"/>
    <cellStyle name="20% - Accent1 2 2 2 5 2 2 2" xfId="33450"/>
    <cellStyle name="20% - Accent1 2 2 2 5 2 2 3" xfId="52511"/>
    <cellStyle name="20% - Accent1 2 2 2 5 2 3" xfId="25172"/>
    <cellStyle name="20% - Accent1 2 2 2 5 2 4" xfId="44233"/>
    <cellStyle name="20% - Accent1 2 2 2 5 3" xfId="8600"/>
    <cellStyle name="20% - Accent1 2 2 2 5 3 2" xfId="16878"/>
    <cellStyle name="20% - Accent1 2 2 2 5 3 2 2" xfId="35940"/>
    <cellStyle name="20% - Accent1 2 2 2 5 3 2 3" xfId="55001"/>
    <cellStyle name="20% - Accent1 2 2 2 5 3 3" xfId="27662"/>
    <cellStyle name="20% - Accent1 2 2 2 5 3 4" xfId="46723"/>
    <cellStyle name="20% - Accent1 2 2 2 5 4" xfId="2771"/>
    <cellStyle name="20% - Accent1 2 2 2 5 4 2" xfId="21881"/>
    <cellStyle name="20% - Accent1 2 2 2 5 4 3" xfId="40942"/>
    <cellStyle name="20% - Accent1 2 2 2 5 5" xfId="11097"/>
    <cellStyle name="20% - Accent1 2 2 2 5 5 2" xfId="30159"/>
    <cellStyle name="20% - Accent1 2 2 2 5 5 3" xfId="49220"/>
    <cellStyle name="20% - Accent1 2 2 2 5 6" xfId="19384"/>
    <cellStyle name="20% - Accent1 2 2 2 5 7" xfId="38445"/>
    <cellStyle name="20% - Accent1 2 2 2 6" xfId="2772"/>
    <cellStyle name="20% - Accent1 2 2 2 6 2" xfId="11098"/>
    <cellStyle name="20% - Accent1 2 2 2 6 2 2" xfId="30160"/>
    <cellStyle name="20% - Accent1 2 2 2 6 2 3" xfId="49221"/>
    <cellStyle name="20% - Accent1 2 2 2 6 3" xfId="21882"/>
    <cellStyle name="20% - Accent1 2 2 2 6 4" xfId="40943"/>
    <cellStyle name="20% - Accent1 2 2 2 7" xfId="5868"/>
    <cellStyle name="20% - Accent1 2 2 2 7 2" xfId="14150"/>
    <cellStyle name="20% - Accent1 2 2 2 7 2 2" xfId="33212"/>
    <cellStyle name="20% - Accent1 2 2 2 7 2 3" xfId="52273"/>
    <cellStyle name="20% - Accent1 2 2 2 7 3" xfId="24934"/>
    <cellStyle name="20% - Accent1 2 2 2 7 4" xfId="43995"/>
    <cellStyle name="20% - Accent1 2 2 2 8" xfId="6100"/>
    <cellStyle name="20% - Accent1 2 2 2 8 2" xfId="14382"/>
    <cellStyle name="20% - Accent1 2 2 2 8 2 2" xfId="33444"/>
    <cellStyle name="20% - Accent1 2 2 2 8 2 3" xfId="52505"/>
    <cellStyle name="20% - Accent1 2 2 2 8 3" xfId="25166"/>
    <cellStyle name="20% - Accent1 2 2 2 8 4" xfId="44227"/>
    <cellStyle name="20% - Accent1 2 2 2 9" xfId="8594"/>
    <cellStyle name="20% - Accent1 2 2 2 9 2" xfId="16872"/>
    <cellStyle name="20% - Accent1 2 2 2 9 2 2" xfId="35934"/>
    <cellStyle name="20% - Accent1 2 2 2 9 2 3" xfId="54995"/>
    <cellStyle name="20% - Accent1 2 2 2 9 3" xfId="27656"/>
    <cellStyle name="20% - Accent1 2 2 2 9 4" xfId="46717"/>
    <cellStyle name="20% - Accent1 2 2 3" xfId="31"/>
    <cellStyle name="20% - Accent1 2 2 3 10" xfId="2773"/>
    <cellStyle name="20% - Accent1 2 2 3 10 2" xfId="21883"/>
    <cellStyle name="20% - Accent1 2 2 3 10 3" xfId="40944"/>
    <cellStyle name="20% - Accent1 2 2 3 11" xfId="11099"/>
    <cellStyle name="20% - Accent1 2 2 3 11 2" xfId="30161"/>
    <cellStyle name="20% - Accent1 2 2 3 11 3" xfId="49222"/>
    <cellStyle name="20% - Accent1 2 2 3 12" xfId="19385"/>
    <cellStyle name="20% - Accent1 2 2 3 13" xfId="38446"/>
    <cellStyle name="20% - Accent1 2 2 3 2" xfId="32"/>
    <cellStyle name="20% - Accent1 2 2 3 2 2" xfId="33"/>
    <cellStyle name="20% - Accent1 2 2 3 2 2 2" xfId="6109"/>
    <cellStyle name="20% - Accent1 2 2 3 2 2 2 2" xfId="14391"/>
    <cellStyle name="20% - Accent1 2 2 3 2 2 2 2 2" xfId="33453"/>
    <cellStyle name="20% - Accent1 2 2 3 2 2 2 2 3" xfId="52514"/>
    <cellStyle name="20% - Accent1 2 2 3 2 2 2 3" xfId="25175"/>
    <cellStyle name="20% - Accent1 2 2 3 2 2 2 4" xfId="44236"/>
    <cellStyle name="20% - Accent1 2 2 3 2 2 3" xfId="8603"/>
    <cellStyle name="20% - Accent1 2 2 3 2 2 3 2" xfId="16881"/>
    <cellStyle name="20% - Accent1 2 2 3 2 2 3 2 2" xfId="35943"/>
    <cellStyle name="20% - Accent1 2 2 3 2 2 3 2 3" xfId="55004"/>
    <cellStyle name="20% - Accent1 2 2 3 2 2 3 3" xfId="27665"/>
    <cellStyle name="20% - Accent1 2 2 3 2 2 3 4" xfId="46726"/>
    <cellStyle name="20% - Accent1 2 2 3 2 2 4" xfId="2775"/>
    <cellStyle name="20% - Accent1 2 2 3 2 2 4 2" xfId="21885"/>
    <cellStyle name="20% - Accent1 2 2 3 2 2 4 3" xfId="40946"/>
    <cellStyle name="20% - Accent1 2 2 3 2 2 5" xfId="11101"/>
    <cellStyle name="20% - Accent1 2 2 3 2 2 5 2" xfId="30163"/>
    <cellStyle name="20% - Accent1 2 2 3 2 2 5 3" xfId="49224"/>
    <cellStyle name="20% - Accent1 2 2 3 2 2 6" xfId="19387"/>
    <cellStyle name="20% - Accent1 2 2 3 2 2 7" xfId="38448"/>
    <cellStyle name="20% - Accent1 2 2 3 2 3" xfId="6108"/>
    <cellStyle name="20% - Accent1 2 2 3 2 3 2" xfId="14390"/>
    <cellStyle name="20% - Accent1 2 2 3 2 3 2 2" xfId="33452"/>
    <cellStyle name="20% - Accent1 2 2 3 2 3 2 3" xfId="52513"/>
    <cellStyle name="20% - Accent1 2 2 3 2 3 3" xfId="25174"/>
    <cellStyle name="20% - Accent1 2 2 3 2 3 4" xfId="44235"/>
    <cellStyle name="20% - Accent1 2 2 3 2 4" xfId="8602"/>
    <cellStyle name="20% - Accent1 2 2 3 2 4 2" xfId="16880"/>
    <cellStyle name="20% - Accent1 2 2 3 2 4 2 2" xfId="35942"/>
    <cellStyle name="20% - Accent1 2 2 3 2 4 2 3" xfId="55003"/>
    <cellStyle name="20% - Accent1 2 2 3 2 4 3" xfId="27664"/>
    <cellStyle name="20% - Accent1 2 2 3 2 4 4" xfId="46725"/>
    <cellStyle name="20% - Accent1 2 2 3 2 5" xfId="2774"/>
    <cellStyle name="20% - Accent1 2 2 3 2 5 2" xfId="21884"/>
    <cellStyle name="20% - Accent1 2 2 3 2 5 3" xfId="40945"/>
    <cellStyle name="20% - Accent1 2 2 3 2 6" xfId="11100"/>
    <cellStyle name="20% - Accent1 2 2 3 2 6 2" xfId="30162"/>
    <cellStyle name="20% - Accent1 2 2 3 2 6 3" xfId="49223"/>
    <cellStyle name="20% - Accent1 2 2 3 2 7" xfId="19386"/>
    <cellStyle name="20% - Accent1 2 2 3 2 8" xfId="38447"/>
    <cellStyle name="20% - Accent1 2 2 3 3" xfId="34"/>
    <cellStyle name="20% - Accent1 2 2 3 3 2" xfId="35"/>
    <cellStyle name="20% - Accent1 2 2 3 3 2 2" xfId="6111"/>
    <cellStyle name="20% - Accent1 2 2 3 3 2 2 2" xfId="14393"/>
    <cellStyle name="20% - Accent1 2 2 3 3 2 2 2 2" xfId="33455"/>
    <cellStyle name="20% - Accent1 2 2 3 3 2 2 2 3" xfId="52516"/>
    <cellStyle name="20% - Accent1 2 2 3 3 2 2 3" xfId="25177"/>
    <cellStyle name="20% - Accent1 2 2 3 3 2 2 4" xfId="44238"/>
    <cellStyle name="20% - Accent1 2 2 3 3 2 3" xfId="8605"/>
    <cellStyle name="20% - Accent1 2 2 3 3 2 3 2" xfId="16883"/>
    <cellStyle name="20% - Accent1 2 2 3 3 2 3 2 2" xfId="35945"/>
    <cellStyle name="20% - Accent1 2 2 3 3 2 3 2 3" xfId="55006"/>
    <cellStyle name="20% - Accent1 2 2 3 3 2 3 3" xfId="27667"/>
    <cellStyle name="20% - Accent1 2 2 3 3 2 3 4" xfId="46728"/>
    <cellStyle name="20% - Accent1 2 2 3 3 2 4" xfId="2777"/>
    <cellStyle name="20% - Accent1 2 2 3 3 2 4 2" xfId="21887"/>
    <cellStyle name="20% - Accent1 2 2 3 3 2 4 3" xfId="40948"/>
    <cellStyle name="20% - Accent1 2 2 3 3 2 5" xfId="11103"/>
    <cellStyle name="20% - Accent1 2 2 3 3 2 5 2" xfId="30165"/>
    <cellStyle name="20% - Accent1 2 2 3 3 2 5 3" xfId="49226"/>
    <cellStyle name="20% - Accent1 2 2 3 3 2 6" xfId="19389"/>
    <cellStyle name="20% - Accent1 2 2 3 3 2 7" xfId="38450"/>
    <cellStyle name="20% - Accent1 2 2 3 3 3" xfId="6110"/>
    <cellStyle name="20% - Accent1 2 2 3 3 3 2" xfId="14392"/>
    <cellStyle name="20% - Accent1 2 2 3 3 3 2 2" xfId="33454"/>
    <cellStyle name="20% - Accent1 2 2 3 3 3 2 3" xfId="52515"/>
    <cellStyle name="20% - Accent1 2 2 3 3 3 3" xfId="25176"/>
    <cellStyle name="20% - Accent1 2 2 3 3 3 4" xfId="44237"/>
    <cellStyle name="20% - Accent1 2 2 3 3 4" xfId="8604"/>
    <cellStyle name="20% - Accent1 2 2 3 3 4 2" xfId="16882"/>
    <cellStyle name="20% - Accent1 2 2 3 3 4 2 2" xfId="35944"/>
    <cellStyle name="20% - Accent1 2 2 3 3 4 2 3" xfId="55005"/>
    <cellStyle name="20% - Accent1 2 2 3 3 4 3" xfId="27666"/>
    <cellStyle name="20% - Accent1 2 2 3 3 4 4" xfId="46727"/>
    <cellStyle name="20% - Accent1 2 2 3 3 5" xfId="2776"/>
    <cellStyle name="20% - Accent1 2 2 3 3 5 2" xfId="21886"/>
    <cellStyle name="20% - Accent1 2 2 3 3 5 3" xfId="40947"/>
    <cellStyle name="20% - Accent1 2 2 3 3 6" xfId="11102"/>
    <cellStyle name="20% - Accent1 2 2 3 3 6 2" xfId="30164"/>
    <cellStyle name="20% - Accent1 2 2 3 3 6 3" xfId="49225"/>
    <cellStyle name="20% - Accent1 2 2 3 3 7" xfId="19388"/>
    <cellStyle name="20% - Accent1 2 2 3 3 8" xfId="38449"/>
    <cellStyle name="20% - Accent1 2 2 3 4" xfId="36"/>
    <cellStyle name="20% - Accent1 2 2 3 4 2" xfId="6112"/>
    <cellStyle name="20% - Accent1 2 2 3 4 2 2" xfId="14394"/>
    <cellStyle name="20% - Accent1 2 2 3 4 2 2 2" xfId="33456"/>
    <cellStyle name="20% - Accent1 2 2 3 4 2 2 3" xfId="52517"/>
    <cellStyle name="20% - Accent1 2 2 3 4 2 3" xfId="25178"/>
    <cellStyle name="20% - Accent1 2 2 3 4 2 4" xfId="44239"/>
    <cellStyle name="20% - Accent1 2 2 3 4 3" xfId="8606"/>
    <cellStyle name="20% - Accent1 2 2 3 4 3 2" xfId="16884"/>
    <cellStyle name="20% - Accent1 2 2 3 4 3 2 2" xfId="35946"/>
    <cellStyle name="20% - Accent1 2 2 3 4 3 2 3" xfId="55007"/>
    <cellStyle name="20% - Accent1 2 2 3 4 3 3" xfId="27668"/>
    <cellStyle name="20% - Accent1 2 2 3 4 3 4" xfId="46729"/>
    <cellStyle name="20% - Accent1 2 2 3 4 4" xfId="2778"/>
    <cellStyle name="20% - Accent1 2 2 3 4 4 2" xfId="21888"/>
    <cellStyle name="20% - Accent1 2 2 3 4 4 3" xfId="40949"/>
    <cellStyle name="20% - Accent1 2 2 3 4 5" xfId="11104"/>
    <cellStyle name="20% - Accent1 2 2 3 4 5 2" xfId="30166"/>
    <cellStyle name="20% - Accent1 2 2 3 4 5 3" xfId="49227"/>
    <cellStyle name="20% - Accent1 2 2 3 4 6" xfId="19390"/>
    <cellStyle name="20% - Accent1 2 2 3 4 7" xfId="38451"/>
    <cellStyle name="20% - Accent1 2 2 3 5" xfId="37"/>
    <cellStyle name="20% - Accent1 2 2 3 5 2" xfId="6113"/>
    <cellStyle name="20% - Accent1 2 2 3 5 2 2" xfId="14395"/>
    <cellStyle name="20% - Accent1 2 2 3 5 2 2 2" xfId="33457"/>
    <cellStyle name="20% - Accent1 2 2 3 5 2 2 3" xfId="52518"/>
    <cellStyle name="20% - Accent1 2 2 3 5 2 3" xfId="25179"/>
    <cellStyle name="20% - Accent1 2 2 3 5 2 4" xfId="44240"/>
    <cellStyle name="20% - Accent1 2 2 3 5 3" xfId="8607"/>
    <cellStyle name="20% - Accent1 2 2 3 5 3 2" xfId="16885"/>
    <cellStyle name="20% - Accent1 2 2 3 5 3 2 2" xfId="35947"/>
    <cellStyle name="20% - Accent1 2 2 3 5 3 2 3" xfId="55008"/>
    <cellStyle name="20% - Accent1 2 2 3 5 3 3" xfId="27669"/>
    <cellStyle name="20% - Accent1 2 2 3 5 3 4" xfId="46730"/>
    <cellStyle name="20% - Accent1 2 2 3 5 4" xfId="2779"/>
    <cellStyle name="20% - Accent1 2 2 3 5 4 2" xfId="21889"/>
    <cellStyle name="20% - Accent1 2 2 3 5 4 3" xfId="40950"/>
    <cellStyle name="20% - Accent1 2 2 3 5 5" xfId="11105"/>
    <cellStyle name="20% - Accent1 2 2 3 5 5 2" xfId="30167"/>
    <cellStyle name="20% - Accent1 2 2 3 5 5 3" xfId="49228"/>
    <cellStyle name="20% - Accent1 2 2 3 5 6" xfId="19391"/>
    <cellStyle name="20% - Accent1 2 2 3 5 7" xfId="38452"/>
    <cellStyle name="20% - Accent1 2 2 3 6" xfId="2780"/>
    <cellStyle name="20% - Accent1 2 2 3 6 2" xfId="11106"/>
    <cellStyle name="20% - Accent1 2 2 3 6 2 2" xfId="30168"/>
    <cellStyle name="20% - Accent1 2 2 3 6 2 3" xfId="49229"/>
    <cellStyle name="20% - Accent1 2 2 3 6 3" xfId="21890"/>
    <cellStyle name="20% - Accent1 2 2 3 6 4" xfId="40951"/>
    <cellStyle name="20% - Accent1 2 2 3 7" xfId="5966"/>
    <cellStyle name="20% - Accent1 2 2 3 7 2" xfId="14248"/>
    <cellStyle name="20% - Accent1 2 2 3 7 2 2" xfId="33310"/>
    <cellStyle name="20% - Accent1 2 2 3 7 2 3" xfId="52371"/>
    <cellStyle name="20% - Accent1 2 2 3 7 3" xfId="25032"/>
    <cellStyle name="20% - Accent1 2 2 3 7 4" xfId="44093"/>
    <cellStyle name="20% - Accent1 2 2 3 8" xfId="6107"/>
    <cellStyle name="20% - Accent1 2 2 3 8 2" xfId="14389"/>
    <cellStyle name="20% - Accent1 2 2 3 8 2 2" xfId="33451"/>
    <cellStyle name="20% - Accent1 2 2 3 8 2 3" xfId="52512"/>
    <cellStyle name="20% - Accent1 2 2 3 8 3" xfId="25173"/>
    <cellStyle name="20% - Accent1 2 2 3 8 4" xfId="44234"/>
    <cellStyle name="20% - Accent1 2 2 3 9" xfId="8601"/>
    <cellStyle name="20% - Accent1 2 2 3 9 2" xfId="16879"/>
    <cellStyle name="20% - Accent1 2 2 3 9 2 2" xfId="35941"/>
    <cellStyle name="20% - Accent1 2 2 3 9 2 3" xfId="55002"/>
    <cellStyle name="20% - Accent1 2 2 3 9 3" xfId="27663"/>
    <cellStyle name="20% - Accent1 2 2 3 9 4" xfId="46724"/>
    <cellStyle name="20% - Accent1 2 2 4" xfId="38"/>
    <cellStyle name="20% - Accent1 2 2 4 10" xfId="11107"/>
    <cellStyle name="20% - Accent1 2 2 4 10 2" xfId="30169"/>
    <cellStyle name="20% - Accent1 2 2 4 10 3" xfId="49230"/>
    <cellStyle name="20% - Accent1 2 2 4 11" xfId="19392"/>
    <cellStyle name="20% - Accent1 2 2 4 12" xfId="38453"/>
    <cellStyle name="20% - Accent1 2 2 4 2" xfId="39"/>
    <cellStyle name="20% - Accent1 2 2 4 2 2" xfId="40"/>
    <cellStyle name="20% - Accent1 2 2 4 2 2 2" xfId="6116"/>
    <cellStyle name="20% - Accent1 2 2 4 2 2 2 2" xfId="14398"/>
    <cellStyle name="20% - Accent1 2 2 4 2 2 2 2 2" xfId="33460"/>
    <cellStyle name="20% - Accent1 2 2 4 2 2 2 2 3" xfId="52521"/>
    <cellStyle name="20% - Accent1 2 2 4 2 2 2 3" xfId="25182"/>
    <cellStyle name="20% - Accent1 2 2 4 2 2 2 4" xfId="44243"/>
    <cellStyle name="20% - Accent1 2 2 4 2 2 3" xfId="8610"/>
    <cellStyle name="20% - Accent1 2 2 4 2 2 3 2" xfId="16888"/>
    <cellStyle name="20% - Accent1 2 2 4 2 2 3 2 2" xfId="35950"/>
    <cellStyle name="20% - Accent1 2 2 4 2 2 3 2 3" xfId="55011"/>
    <cellStyle name="20% - Accent1 2 2 4 2 2 3 3" xfId="27672"/>
    <cellStyle name="20% - Accent1 2 2 4 2 2 3 4" xfId="46733"/>
    <cellStyle name="20% - Accent1 2 2 4 2 2 4" xfId="2783"/>
    <cellStyle name="20% - Accent1 2 2 4 2 2 4 2" xfId="21893"/>
    <cellStyle name="20% - Accent1 2 2 4 2 2 4 3" xfId="40954"/>
    <cellStyle name="20% - Accent1 2 2 4 2 2 5" xfId="11109"/>
    <cellStyle name="20% - Accent1 2 2 4 2 2 5 2" xfId="30171"/>
    <cellStyle name="20% - Accent1 2 2 4 2 2 5 3" xfId="49232"/>
    <cellStyle name="20% - Accent1 2 2 4 2 2 6" xfId="19394"/>
    <cellStyle name="20% - Accent1 2 2 4 2 2 7" xfId="38455"/>
    <cellStyle name="20% - Accent1 2 2 4 2 3" xfId="6115"/>
    <cellStyle name="20% - Accent1 2 2 4 2 3 2" xfId="14397"/>
    <cellStyle name="20% - Accent1 2 2 4 2 3 2 2" xfId="33459"/>
    <cellStyle name="20% - Accent1 2 2 4 2 3 2 3" xfId="52520"/>
    <cellStyle name="20% - Accent1 2 2 4 2 3 3" xfId="25181"/>
    <cellStyle name="20% - Accent1 2 2 4 2 3 4" xfId="44242"/>
    <cellStyle name="20% - Accent1 2 2 4 2 4" xfId="8609"/>
    <cellStyle name="20% - Accent1 2 2 4 2 4 2" xfId="16887"/>
    <cellStyle name="20% - Accent1 2 2 4 2 4 2 2" xfId="35949"/>
    <cellStyle name="20% - Accent1 2 2 4 2 4 2 3" xfId="55010"/>
    <cellStyle name="20% - Accent1 2 2 4 2 4 3" xfId="27671"/>
    <cellStyle name="20% - Accent1 2 2 4 2 4 4" xfId="46732"/>
    <cellStyle name="20% - Accent1 2 2 4 2 5" xfId="2782"/>
    <cellStyle name="20% - Accent1 2 2 4 2 5 2" xfId="21892"/>
    <cellStyle name="20% - Accent1 2 2 4 2 5 3" xfId="40953"/>
    <cellStyle name="20% - Accent1 2 2 4 2 6" xfId="11108"/>
    <cellStyle name="20% - Accent1 2 2 4 2 6 2" xfId="30170"/>
    <cellStyle name="20% - Accent1 2 2 4 2 6 3" xfId="49231"/>
    <cellStyle name="20% - Accent1 2 2 4 2 7" xfId="19393"/>
    <cellStyle name="20% - Accent1 2 2 4 2 8" xfId="38454"/>
    <cellStyle name="20% - Accent1 2 2 4 3" xfId="41"/>
    <cellStyle name="20% - Accent1 2 2 4 3 2" xfId="6117"/>
    <cellStyle name="20% - Accent1 2 2 4 3 2 2" xfId="14399"/>
    <cellStyle name="20% - Accent1 2 2 4 3 2 2 2" xfId="33461"/>
    <cellStyle name="20% - Accent1 2 2 4 3 2 2 3" xfId="52522"/>
    <cellStyle name="20% - Accent1 2 2 4 3 2 3" xfId="25183"/>
    <cellStyle name="20% - Accent1 2 2 4 3 2 4" xfId="44244"/>
    <cellStyle name="20% - Accent1 2 2 4 3 3" xfId="8611"/>
    <cellStyle name="20% - Accent1 2 2 4 3 3 2" xfId="16889"/>
    <cellStyle name="20% - Accent1 2 2 4 3 3 2 2" xfId="35951"/>
    <cellStyle name="20% - Accent1 2 2 4 3 3 2 3" xfId="55012"/>
    <cellStyle name="20% - Accent1 2 2 4 3 3 3" xfId="27673"/>
    <cellStyle name="20% - Accent1 2 2 4 3 3 4" xfId="46734"/>
    <cellStyle name="20% - Accent1 2 2 4 3 4" xfId="2784"/>
    <cellStyle name="20% - Accent1 2 2 4 3 4 2" xfId="21894"/>
    <cellStyle name="20% - Accent1 2 2 4 3 4 3" xfId="40955"/>
    <cellStyle name="20% - Accent1 2 2 4 3 5" xfId="11110"/>
    <cellStyle name="20% - Accent1 2 2 4 3 5 2" xfId="30172"/>
    <cellStyle name="20% - Accent1 2 2 4 3 5 3" xfId="49233"/>
    <cellStyle name="20% - Accent1 2 2 4 3 6" xfId="19395"/>
    <cellStyle name="20% - Accent1 2 2 4 3 7" xfId="38456"/>
    <cellStyle name="20% - Accent1 2 2 4 4" xfId="42"/>
    <cellStyle name="20% - Accent1 2 2 4 4 2" xfId="6118"/>
    <cellStyle name="20% - Accent1 2 2 4 4 2 2" xfId="14400"/>
    <cellStyle name="20% - Accent1 2 2 4 4 2 2 2" xfId="33462"/>
    <cellStyle name="20% - Accent1 2 2 4 4 2 2 3" xfId="52523"/>
    <cellStyle name="20% - Accent1 2 2 4 4 2 3" xfId="25184"/>
    <cellStyle name="20% - Accent1 2 2 4 4 2 4" xfId="44245"/>
    <cellStyle name="20% - Accent1 2 2 4 4 3" xfId="8612"/>
    <cellStyle name="20% - Accent1 2 2 4 4 3 2" xfId="16890"/>
    <cellStyle name="20% - Accent1 2 2 4 4 3 2 2" xfId="35952"/>
    <cellStyle name="20% - Accent1 2 2 4 4 3 2 3" xfId="55013"/>
    <cellStyle name="20% - Accent1 2 2 4 4 3 3" xfId="27674"/>
    <cellStyle name="20% - Accent1 2 2 4 4 3 4" xfId="46735"/>
    <cellStyle name="20% - Accent1 2 2 4 4 4" xfId="2785"/>
    <cellStyle name="20% - Accent1 2 2 4 4 4 2" xfId="21895"/>
    <cellStyle name="20% - Accent1 2 2 4 4 4 3" xfId="40956"/>
    <cellStyle name="20% - Accent1 2 2 4 4 5" xfId="11111"/>
    <cellStyle name="20% - Accent1 2 2 4 4 5 2" xfId="30173"/>
    <cellStyle name="20% - Accent1 2 2 4 4 5 3" xfId="49234"/>
    <cellStyle name="20% - Accent1 2 2 4 4 6" xfId="19396"/>
    <cellStyle name="20% - Accent1 2 2 4 4 7" xfId="38457"/>
    <cellStyle name="20% - Accent1 2 2 4 5" xfId="2786"/>
    <cellStyle name="20% - Accent1 2 2 4 5 2" xfId="11112"/>
    <cellStyle name="20% - Accent1 2 2 4 5 2 2" xfId="30174"/>
    <cellStyle name="20% - Accent1 2 2 4 5 2 3" xfId="49235"/>
    <cellStyle name="20% - Accent1 2 2 4 5 3" xfId="21896"/>
    <cellStyle name="20% - Accent1 2 2 4 5 4" xfId="40957"/>
    <cellStyle name="20% - Accent1 2 2 4 6" xfId="5782"/>
    <cellStyle name="20% - Accent1 2 2 4 6 2" xfId="14064"/>
    <cellStyle name="20% - Accent1 2 2 4 6 2 2" xfId="33126"/>
    <cellStyle name="20% - Accent1 2 2 4 6 2 3" xfId="52187"/>
    <cellStyle name="20% - Accent1 2 2 4 6 3" xfId="24848"/>
    <cellStyle name="20% - Accent1 2 2 4 6 4" xfId="43909"/>
    <cellStyle name="20% - Accent1 2 2 4 7" xfId="6114"/>
    <cellStyle name="20% - Accent1 2 2 4 7 2" xfId="14396"/>
    <cellStyle name="20% - Accent1 2 2 4 7 2 2" xfId="33458"/>
    <cellStyle name="20% - Accent1 2 2 4 7 2 3" xfId="52519"/>
    <cellStyle name="20% - Accent1 2 2 4 7 3" xfId="25180"/>
    <cellStyle name="20% - Accent1 2 2 4 7 4" xfId="44241"/>
    <cellStyle name="20% - Accent1 2 2 4 8" xfId="8608"/>
    <cellStyle name="20% - Accent1 2 2 4 8 2" xfId="16886"/>
    <cellStyle name="20% - Accent1 2 2 4 8 2 2" xfId="35948"/>
    <cellStyle name="20% - Accent1 2 2 4 8 2 3" xfId="55009"/>
    <cellStyle name="20% - Accent1 2 2 4 8 3" xfId="27670"/>
    <cellStyle name="20% - Accent1 2 2 4 8 4" xfId="46731"/>
    <cellStyle name="20% - Accent1 2 2 4 9" xfId="2781"/>
    <cellStyle name="20% - Accent1 2 2 4 9 2" xfId="21891"/>
    <cellStyle name="20% - Accent1 2 2 4 9 3" xfId="40952"/>
    <cellStyle name="20% - Accent1 2 2 5" xfId="43"/>
    <cellStyle name="20% - Accent1 2 2 5 2" xfId="44"/>
    <cellStyle name="20% - Accent1 2 2 5 2 2" xfId="6120"/>
    <cellStyle name="20% - Accent1 2 2 5 2 2 2" xfId="14402"/>
    <cellStyle name="20% - Accent1 2 2 5 2 2 2 2" xfId="33464"/>
    <cellStyle name="20% - Accent1 2 2 5 2 2 2 3" xfId="52525"/>
    <cellStyle name="20% - Accent1 2 2 5 2 2 3" xfId="25186"/>
    <cellStyle name="20% - Accent1 2 2 5 2 2 4" xfId="44247"/>
    <cellStyle name="20% - Accent1 2 2 5 2 3" xfId="8614"/>
    <cellStyle name="20% - Accent1 2 2 5 2 3 2" xfId="16892"/>
    <cellStyle name="20% - Accent1 2 2 5 2 3 2 2" xfId="35954"/>
    <cellStyle name="20% - Accent1 2 2 5 2 3 2 3" xfId="55015"/>
    <cellStyle name="20% - Accent1 2 2 5 2 3 3" xfId="27676"/>
    <cellStyle name="20% - Accent1 2 2 5 2 3 4" xfId="46737"/>
    <cellStyle name="20% - Accent1 2 2 5 2 4" xfId="2788"/>
    <cellStyle name="20% - Accent1 2 2 5 2 4 2" xfId="21898"/>
    <cellStyle name="20% - Accent1 2 2 5 2 4 3" xfId="40959"/>
    <cellStyle name="20% - Accent1 2 2 5 2 5" xfId="11114"/>
    <cellStyle name="20% - Accent1 2 2 5 2 5 2" xfId="30176"/>
    <cellStyle name="20% - Accent1 2 2 5 2 5 3" xfId="49237"/>
    <cellStyle name="20% - Accent1 2 2 5 2 6" xfId="19398"/>
    <cellStyle name="20% - Accent1 2 2 5 2 7" xfId="38459"/>
    <cellStyle name="20% - Accent1 2 2 5 3" xfId="6119"/>
    <cellStyle name="20% - Accent1 2 2 5 3 2" xfId="14401"/>
    <cellStyle name="20% - Accent1 2 2 5 3 2 2" xfId="33463"/>
    <cellStyle name="20% - Accent1 2 2 5 3 2 3" xfId="52524"/>
    <cellStyle name="20% - Accent1 2 2 5 3 3" xfId="25185"/>
    <cellStyle name="20% - Accent1 2 2 5 3 4" xfId="44246"/>
    <cellStyle name="20% - Accent1 2 2 5 4" xfId="8613"/>
    <cellStyle name="20% - Accent1 2 2 5 4 2" xfId="16891"/>
    <cellStyle name="20% - Accent1 2 2 5 4 2 2" xfId="35953"/>
    <cellStyle name="20% - Accent1 2 2 5 4 2 3" xfId="55014"/>
    <cellStyle name="20% - Accent1 2 2 5 4 3" xfId="27675"/>
    <cellStyle name="20% - Accent1 2 2 5 4 4" xfId="46736"/>
    <cellStyle name="20% - Accent1 2 2 5 5" xfId="2787"/>
    <cellStyle name="20% - Accent1 2 2 5 5 2" xfId="21897"/>
    <cellStyle name="20% - Accent1 2 2 5 5 3" xfId="40958"/>
    <cellStyle name="20% - Accent1 2 2 5 6" xfId="11113"/>
    <cellStyle name="20% - Accent1 2 2 5 6 2" xfId="30175"/>
    <cellStyle name="20% - Accent1 2 2 5 6 3" xfId="49236"/>
    <cellStyle name="20% - Accent1 2 2 5 7" xfId="19397"/>
    <cellStyle name="20% - Accent1 2 2 5 8" xfId="38458"/>
    <cellStyle name="20% - Accent1 2 2 6" xfId="45"/>
    <cellStyle name="20% - Accent1 2 2 6 2" xfId="46"/>
    <cellStyle name="20% - Accent1 2 2 6 2 2" xfId="6122"/>
    <cellStyle name="20% - Accent1 2 2 6 2 2 2" xfId="14404"/>
    <cellStyle name="20% - Accent1 2 2 6 2 2 2 2" xfId="33466"/>
    <cellStyle name="20% - Accent1 2 2 6 2 2 2 3" xfId="52527"/>
    <cellStyle name="20% - Accent1 2 2 6 2 2 3" xfId="25188"/>
    <cellStyle name="20% - Accent1 2 2 6 2 2 4" xfId="44249"/>
    <cellStyle name="20% - Accent1 2 2 6 2 3" xfId="8616"/>
    <cellStyle name="20% - Accent1 2 2 6 2 3 2" xfId="16894"/>
    <cellStyle name="20% - Accent1 2 2 6 2 3 2 2" xfId="35956"/>
    <cellStyle name="20% - Accent1 2 2 6 2 3 2 3" xfId="55017"/>
    <cellStyle name="20% - Accent1 2 2 6 2 3 3" xfId="27678"/>
    <cellStyle name="20% - Accent1 2 2 6 2 3 4" xfId="46739"/>
    <cellStyle name="20% - Accent1 2 2 6 2 4" xfId="2790"/>
    <cellStyle name="20% - Accent1 2 2 6 2 4 2" xfId="21900"/>
    <cellStyle name="20% - Accent1 2 2 6 2 4 3" xfId="40961"/>
    <cellStyle name="20% - Accent1 2 2 6 2 5" xfId="11116"/>
    <cellStyle name="20% - Accent1 2 2 6 2 5 2" xfId="30178"/>
    <cellStyle name="20% - Accent1 2 2 6 2 5 3" xfId="49239"/>
    <cellStyle name="20% - Accent1 2 2 6 2 6" xfId="19400"/>
    <cellStyle name="20% - Accent1 2 2 6 2 7" xfId="38461"/>
    <cellStyle name="20% - Accent1 2 2 6 3" xfId="6121"/>
    <cellStyle name="20% - Accent1 2 2 6 3 2" xfId="14403"/>
    <cellStyle name="20% - Accent1 2 2 6 3 2 2" xfId="33465"/>
    <cellStyle name="20% - Accent1 2 2 6 3 2 3" xfId="52526"/>
    <cellStyle name="20% - Accent1 2 2 6 3 3" xfId="25187"/>
    <cellStyle name="20% - Accent1 2 2 6 3 4" xfId="44248"/>
    <cellStyle name="20% - Accent1 2 2 6 4" xfId="8615"/>
    <cellStyle name="20% - Accent1 2 2 6 4 2" xfId="16893"/>
    <cellStyle name="20% - Accent1 2 2 6 4 2 2" xfId="35955"/>
    <cellStyle name="20% - Accent1 2 2 6 4 2 3" xfId="55016"/>
    <cellStyle name="20% - Accent1 2 2 6 4 3" xfId="27677"/>
    <cellStyle name="20% - Accent1 2 2 6 4 4" xfId="46738"/>
    <cellStyle name="20% - Accent1 2 2 6 5" xfId="2789"/>
    <cellStyle name="20% - Accent1 2 2 6 5 2" xfId="21899"/>
    <cellStyle name="20% - Accent1 2 2 6 5 3" xfId="40960"/>
    <cellStyle name="20% - Accent1 2 2 6 6" xfId="11115"/>
    <cellStyle name="20% - Accent1 2 2 6 6 2" xfId="30177"/>
    <cellStyle name="20% - Accent1 2 2 6 6 3" xfId="49238"/>
    <cellStyle name="20% - Accent1 2 2 6 7" xfId="19399"/>
    <cellStyle name="20% - Accent1 2 2 6 8" xfId="38460"/>
    <cellStyle name="20% - Accent1 2 2 7" xfId="47"/>
    <cellStyle name="20% - Accent1 2 2 7 2" xfId="6123"/>
    <cellStyle name="20% - Accent1 2 2 7 2 2" xfId="14405"/>
    <cellStyle name="20% - Accent1 2 2 7 2 2 2" xfId="33467"/>
    <cellStyle name="20% - Accent1 2 2 7 2 2 3" xfId="52528"/>
    <cellStyle name="20% - Accent1 2 2 7 2 3" xfId="25189"/>
    <cellStyle name="20% - Accent1 2 2 7 2 4" xfId="44250"/>
    <cellStyle name="20% - Accent1 2 2 7 3" xfId="8617"/>
    <cellStyle name="20% - Accent1 2 2 7 3 2" xfId="16895"/>
    <cellStyle name="20% - Accent1 2 2 7 3 2 2" xfId="35957"/>
    <cellStyle name="20% - Accent1 2 2 7 3 2 3" xfId="55018"/>
    <cellStyle name="20% - Accent1 2 2 7 3 3" xfId="27679"/>
    <cellStyle name="20% - Accent1 2 2 7 3 4" xfId="46740"/>
    <cellStyle name="20% - Accent1 2 2 7 4" xfId="2791"/>
    <cellStyle name="20% - Accent1 2 2 7 4 2" xfId="21901"/>
    <cellStyle name="20% - Accent1 2 2 7 4 3" xfId="40962"/>
    <cellStyle name="20% - Accent1 2 2 7 5" xfId="11117"/>
    <cellStyle name="20% - Accent1 2 2 7 5 2" xfId="30179"/>
    <cellStyle name="20% - Accent1 2 2 7 5 3" xfId="49240"/>
    <cellStyle name="20% - Accent1 2 2 7 6" xfId="19401"/>
    <cellStyle name="20% - Accent1 2 2 7 7" xfId="38462"/>
    <cellStyle name="20% - Accent1 2 2 8" xfId="48"/>
    <cellStyle name="20% - Accent1 2 2 8 2" xfId="6124"/>
    <cellStyle name="20% - Accent1 2 2 8 2 2" xfId="14406"/>
    <cellStyle name="20% - Accent1 2 2 8 2 2 2" xfId="33468"/>
    <cellStyle name="20% - Accent1 2 2 8 2 2 3" xfId="52529"/>
    <cellStyle name="20% - Accent1 2 2 8 2 3" xfId="25190"/>
    <cellStyle name="20% - Accent1 2 2 8 2 4" xfId="44251"/>
    <cellStyle name="20% - Accent1 2 2 8 3" xfId="8618"/>
    <cellStyle name="20% - Accent1 2 2 8 3 2" xfId="16896"/>
    <cellStyle name="20% - Accent1 2 2 8 3 2 2" xfId="35958"/>
    <cellStyle name="20% - Accent1 2 2 8 3 2 3" xfId="55019"/>
    <cellStyle name="20% - Accent1 2 2 8 3 3" xfId="27680"/>
    <cellStyle name="20% - Accent1 2 2 8 3 4" xfId="46741"/>
    <cellStyle name="20% - Accent1 2 2 8 4" xfId="2792"/>
    <cellStyle name="20% - Accent1 2 2 8 4 2" xfId="21902"/>
    <cellStyle name="20% - Accent1 2 2 8 4 3" xfId="40963"/>
    <cellStyle name="20% - Accent1 2 2 8 5" xfId="11118"/>
    <cellStyle name="20% - Accent1 2 2 8 5 2" xfId="30180"/>
    <cellStyle name="20% - Accent1 2 2 8 5 3" xfId="49241"/>
    <cellStyle name="20% - Accent1 2 2 8 6" xfId="19402"/>
    <cellStyle name="20% - Accent1 2 2 8 7" xfId="38463"/>
    <cellStyle name="20% - Accent1 2 2 9" xfId="2793"/>
    <cellStyle name="20% - Accent1 2 2 9 2" xfId="11119"/>
    <cellStyle name="20% - Accent1 2 2 9 2 2" xfId="30181"/>
    <cellStyle name="20% - Accent1 2 2 9 2 3" xfId="49242"/>
    <cellStyle name="20% - Accent1 2 2 9 3" xfId="21903"/>
    <cellStyle name="20% - Accent1 2 2 9 4" xfId="40964"/>
    <cellStyle name="20% - Accent1 2 3" xfId="49"/>
    <cellStyle name="20% - Accent1 2 3 10" xfId="5694"/>
    <cellStyle name="20% - Accent1 2 3 10 2" xfId="13980"/>
    <cellStyle name="20% - Accent1 2 3 10 2 2" xfId="33042"/>
    <cellStyle name="20% - Accent1 2 3 10 2 3" xfId="52103"/>
    <cellStyle name="20% - Accent1 2 3 10 3" xfId="24764"/>
    <cellStyle name="20% - Accent1 2 3 10 4" xfId="43825"/>
    <cellStyle name="20% - Accent1 2 3 11" xfId="6125"/>
    <cellStyle name="20% - Accent1 2 3 11 2" xfId="14407"/>
    <cellStyle name="20% - Accent1 2 3 11 2 2" xfId="33469"/>
    <cellStyle name="20% - Accent1 2 3 11 2 3" xfId="52530"/>
    <cellStyle name="20% - Accent1 2 3 11 3" xfId="25191"/>
    <cellStyle name="20% - Accent1 2 3 11 4" xfId="44252"/>
    <cellStyle name="20% - Accent1 2 3 12" xfId="8619"/>
    <cellStyle name="20% - Accent1 2 3 12 2" xfId="16897"/>
    <cellStyle name="20% - Accent1 2 3 12 2 2" xfId="35959"/>
    <cellStyle name="20% - Accent1 2 3 12 2 3" xfId="55020"/>
    <cellStyle name="20% - Accent1 2 3 12 3" xfId="27681"/>
    <cellStyle name="20% - Accent1 2 3 12 4" xfId="46742"/>
    <cellStyle name="20% - Accent1 2 3 13" xfId="2794"/>
    <cellStyle name="20% - Accent1 2 3 13 2" xfId="21904"/>
    <cellStyle name="20% - Accent1 2 3 13 3" xfId="40965"/>
    <cellStyle name="20% - Accent1 2 3 14" xfId="11120"/>
    <cellStyle name="20% - Accent1 2 3 14 2" xfId="30182"/>
    <cellStyle name="20% - Accent1 2 3 14 3" xfId="49243"/>
    <cellStyle name="20% - Accent1 2 3 15" xfId="19403"/>
    <cellStyle name="20% - Accent1 2 3 16" xfId="38464"/>
    <cellStyle name="20% - Accent1 2 3 2" xfId="50"/>
    <cellStyle name="20% - Accent1 2 3 2 10" xfId="2795"/>
    <cellStyle name="20% - Accent1 2 3 2 10 2" xfId="21905"/>
    <cellStyle name="20% - Accent1 2 3 2 10 3" xfId="40966"/>
    <cellStyle name="20% - Accent1 2 3 2 11" xfId="11121"/>
    <cellStyle name="20% - Accent1 2 3 2 11 2" xfId="30183"/>
    <cellStyle name="20% - Accent1 2 3 2 11 3" xfId="49244"/>
    <cellStyle name="20% - Accent1 2 3 2 12" xfId="19404"/>
    <cellStyle name="20% - Accent1 2 3 2 13" xfId="38465"/>
    <cellStyle name="20% - Accent1 2 3 2 2" xfId="51"/>
    <cellStyle name="20% - Accent1 2 3 2 2 2" xfId="52"/>
    <cellStyle name="20% - Accent1 2 3 2 2 2 2" xfId="6128"/>
    <cellStyle name="20% - Accent1 2 3 2 2 2 2 2" xfId="14410"/>
    <cellStyle name="20% - Accent1 2 3 2 2 2 2 2 2" xfId="33472"/>
    <cellStyle name="20% - Accent1 2 3 2 2 2 2 2 3" xfId="52533"/>
    <cellStyle name="20% - Accent1 2 3 2 2 2 2 3" xfId="25194"/>
    <cellStyle name="20% - Accent1 2 3 2 2 2 2 4" xfId="44255"/>
    <cellStyle name="20% - Accent1 2 3 2 2 2 3" xfId="8622"/>
    <cellStyle name="20% - Accent1 2 3 2 2 2 3 2" xfId="16900"/>
    <cellStyle name="20% - Accent1 2 3 2 2 2 3 2 2" xfId="35962"/>
    <cellStyle name="20% - Accent1 2 3 2 2 2 3 2 3" xfId="55023"/>
    <cellStyle name="20% - Accent1 2 3 2 2 2 3 3" xfId="27684"/>
    <cellStyle name="20% - Accent1 2 3 2 2 2 3 4" xfId="46745"/>
    <cellStyle name="20% - Accent1 2 3 2 2 2 4" xfId="2797"/>
    <cellStyle name="20% - Accent1 2 3 2 2 2 4 2" xfId="21907"/>
    <cellStyle name="20% - Accent1 2 3 2 2 2 4 3" xfId="40968"/>
    <cellStyle name="20% - Accent1 2 3 2 2 2 5" xfId="11123"/>
    <cellStyle name="20% - Accent1 2 3 2 2 2 5 2" xfId="30185"/>
    <cellStyle name="20% - Accent1 2 3 2 2 2 5 3" xfId="49246"/>
    <cellStyle name="20% - Accent1 2 3 2 2 2 6" xfId="19406"/>
    <cellStyle name="20% - Accent1 2 3 2 2 2 7" xfId="38467"/>
    <cellStyle name="20% - Accent1 2 3 2 2 3" xfId="6127"/>
    <cellStyle name="20% - Accent1 2 3 2 2 3 2" xfId="14409"/>
    <cellStyle name="20% - Accent1 2 3 2 2 3 2 2" xfId="33471"/>
    <cellStyle name="20% - Accent1 2 3 2 2 3 2 3" xfId="52532"/>
    <cellStyle name="20% - Accent1 2 3 2 2 3 3" xfId="25193"/>
    <cellStyle name="20% - Accent1 2 3 2 2 3 4" xfId="44254"/>
    <cellStyle name="20% - Accent1 2 3 2 2 4" xfId="8621"/>
    <cellStyle name="20% - Accent1 2 3 2 2 4 2" xfId="16899"/>
    <cellStyle name="20% - Accent1 2 3 2 2 4 2 2" xfId="35961"/>
    <cellStyle name="20% - Accent1 2 3 2 2 4 2 3" xfId="55022"/>
    <cellStyle name="20% - Accent1 2 3 2 2 4 3" xfId="27683"/>
    <cellStyle name="20% - Accent1 2 3 2 2 4 4" xfId="46744"/>
    <cellStyle name="20% - Accent1 2 3 2 2 5" xfId="2796"/>
    <cellStyle name="20% - Accent1 2 3 2 2 5 2" xfId="21906"/>
    <cellStyle name="20% - Accent1 2 3 2 2 5 3" xfId="40967"/>
    <cellStyle name="20% - Accent1 2 3 2 2 6" xfId="11122"/>
    <cellStyle name="20% - Accent1 2 3 2 2 6 2" xfId="30184"/>
    <cellStyle name="20% - Accent1 2 3 2 2 6 3" xfId="49245"/>
    <cellStyle name="20% - Accent1 2 3 2 2 7" xfId="19405"/>
    <cellStyle name="20% - Accent1 2 3 2 2 8" xfId="38466"/>
    <cellStyle name="20% - Accent1 2 3 2 3" xfId="53"/>
    <cellStyle name="20% - Accent1 2 3 2 3 2" xfId="54"/>
    <cellStyle name="20% - Accent1 2 3 2 3 2 2" xfId="6130"/>
    <cellStyle name="20% - Accent1 2 3 2 3 2 2 2" xfId="14412"/>
    <cellStyle name="20% - Accent1 2 3 2 3 2 2 2 2" xfId="33474"/>
    <cellStyle name="20% - Accent1 2 3 2 3 2 2 2 3" xfId="52535"/>
    <cellStyle name="20% - Accent1 2 3 2 3 2 2 3" xfId="25196"/>
    <cellStyle name="20% - Accent1 2 3 2 3 2 2 4" xfId="44257"/>
    <cellStyle name="20% - Accent1 2 3 2 3 2 3" xfId="8624"/>
    <cellStyle name="20% - Accent1 2 3 2 3 2 3 2" xfId="16902"/>
    <cellStyle name="20% - Accent1 2 3 2 3 2 3 2 2" xfId="35964"/>
    <cellStyle name="20% - Accent1 2 3 2 3 2 3 2 3" xfId="55025"/>
    <cellStyle name="20% - Accent1 2 3 2 3 2 3 3" xfId="27686"/>
    <cellStyle name="20% - Accent1 2 3 2 3 2 3 4" xfId="46747"/>
    <cellStyle name="20% - Accent1 2 3 2 3 2 4" xfId="2799"/>
    <cellStyle name="20% - Accent1 2 3 2 3 2 4 2" xfId="21909"/>
    <cellStyle name="20% - Accent1 2 3 2 3 2 4 3" xfId="40970"/>
    <cellStyle name="20% - Accent1 2 3 2 3 2 5" xfId="11125"/>
    <cellStyle name="20% - Accent1 2 3 2 3 2 5 2" xfId="30187"/>
    <cellStyle name="20% - Accent1 2 3 2 3 2 5 3" xfId="49248"/>
    <cellStyle name="20% - Accent1 2 3 2 3 2 6" xfId="19408"/>
    <cellStyle name="20% - Accent1 2 3 2 3 2 7" xfId="38469"/>
    <cellStyle name="20% - Accent1 2 3 2 3 3" xfId="6129"/>
    <cellStyle name="20% - Accent1 2 3 2 3 3 2" xfId="14411"/>
    <cellStyle name="20% - Accent1 2 3 2 3 3 2 2" xfId="33473"/>
    <cellStyle name="20% - Accent1 2 3 2 3 3 2 3" xfId="52534"/>
    <cellStyle name="20% - Accent1 2 3 2 3 3 3" xfId="25195"/>
    <cellStyle name="20% - Accent1 2 3 2 3 3 4" xfId="44256"/>
    <cellStyle name="20% - Accent1 2 3 2 3 4" xfId="8623"/>
    <cellStyle name="20% - Accent1 2 3 2 3 4 2" xfId="16901"/>
    <cellStyle name="20% - Accent1 2 3 2 3 4 2 2" xfId="35963"/>
    <cellStyle name="20% - Accent1 2 3 2 3 4 2 3" xfId="55024"/>
    <cellStyle name="20% - Accent1 2 3 2 3 4 3" xfId="27685"/>
    <cellStyle name="20% - Accent1 2 3 2 3 4 4" xfId="46746"/>
    <cellStyle name="20% - Accent1 2 3 2 3 5" xfId="2798"/>
    <cellStyle name="20% - Accent1 2 3 2 3 5 2" xfId="21908"/>
    <cellStyle name="20% - Accent1 2 3 2 3 5 3" xfId="40969"/>
    <cellStyle name="20% - Accent1 2 3 2 3 6" xfId="11124"/>
    <cellStyle name="20% - Accent1 2 3 2 3 6 2" xfId="30186"/>
    <cellStyle name="20% - Accent1 2 3 2 3 6 3" xfId="49247"/>
    <cellStyle name="20% - Accent1 2 3 2 3 7" xfId="19407"/>
    <cellStyle name="20% - Accent1 2 3 2 3 8" xfId="38468"/>
    <cellStyle name="20% - Accent1 2 3 2 4" xfId="55"/>
    <cellStyle name="20% - Accent1 2 3 2 4 2" xfId="6131"/>
    <cellStyle name="20% - Accent1 2 3 2 4 2 2" xfId="14413"/>
    <cellStyle name="20% - Accent1 2 3 2 4 2 2 2" xfId="33475"/>
    <cellStyle name="20% - Accent1 2 3 2 4 2 2 3" xfId="52536"/>
    <cellStyle name="20% - Accent1 2 3 2 4 2 3" xfId="25197"/>
    <cellStyle name="20% - Accent1 2 3 2 4 2 4" xfId="44258"/>
    <cellStyle name="20% - Accent1 2 3 2 4 3" xfId="8625"/>
    <cellStyle name="20% - Accent1 2 3 2 4 3 2" xfId="16903"/>
    <cellStyle name="20% - Accent1 2 3 2 4 3 2 2" xfId="35965"/>
    <cellStyle name="20% - Accent1 2 3 2 4 3 2 3" xfId="55026"/>
    <cellStyle name="20% - Accent1 2 3 2 4 3 3" xfId="27687"/>
    <cellStyle name="20% - Accent1 2 3 2 4 3 4" xfId="46748"/>
    <cellStyle name="20% - Accent1 2 3 2 4 4" xfId="2800"/>
    <cellStyle name="20% - Accent1 2 3 2 4 4 2" xfId="21910"/>
    <cellStyle name="20% - Accent1 2 3 2 4 4 3" xfId="40971"/>
    <cellStyle name="20% - Accent1 2 3 2 4 5" xfId="11126"/>
    <cellStyle name="20% - Accent1 2 3 2 4 5 2" xfId="30188"/>
    <cellStyle name="20% - Accent1 2 3 2 4 5 3" xfId="49249"/>
    <cellStyle name="20% - Accent1 2 3 2 4 6" xfId="19409"/>
    <cellStyle name="20% - Accent1 2 3 2 4 7" xfId="38470"/>
    <cellStyle name="20% - Accent1 2 3 2 5" xfId="56"/>
    <cellStyle name="20% - Accent1 2 3 2 5 2" xfId="6132"/>
    <cellStyle name="20% - Accent1 2 3 2 5 2 2" xfId="14414"/>
    <cellStyle name="20% - Accent1 2 3 2 5 2 2 2" xfId="33476"/>
    <cellStyle name="20% - Accent1 2 3 2 5 2 2 3" xfId="52537"/>
    <cellStyle name="20% - Accent1 2 3 2 5 2 3" xfId="25198"/>
    <cellStyle name="20% - Accent1 2 3 2 5 2 4" xfId="44259"/>
    <cellStyle name="20% - Accent1 2 3 2 5 3" xfId="8626"/>
    <cellStyle name="20% - Accent1 2 3 2 5 3 2" xfId="16904"/>
    <cellStyle name="20% - Accent1 2 3 2 5 3 2 2" xfId="35966"/>
    <cellStyle name="20% - Accent1 2 3 2 5 3 2 3" xfId="55027"/>
    <cellStyle name="20% - Accent1 2 3 2 5 3 3" xfId="27688"/>
    <cellStyle name="20% - Accent1 2 3 2 5 3 4" xfId="46749"/>
    <cellStyle name="20% - Accent1 2 3 2 5 4" xfId="2801"/>
    <cellStyle name="20% - Accent1 2 3 2 5 4 2" xfId="21911"/>
    <cellStyle name="20% - Accent1 2 3 2 5 4 3" xfId="40972"/>
    <cellStyle name="20% - Accent1 2 3 2 5 5" xfId="11127"/>
    <cellStyle name="20% - Accent1 2 3 2 5 5 2" xfId="30189"/>
    <cellStyle name="20% - Accent1 2 3 2 5 5 3" xfId="49250"/>
    <cellStyle name="20% - Accent1 2 3 2 5 6" xfId="19410"/>
    <cellStyle name="20% - Accent1 2 3 2 5 7" xfId="38471"/>
    <cellStyle name="20% - Accent1 2 3 2 6" xfId="2802"/>
    <cellStyle name="20% - Accent1 2 3 2 6 2" xfId="11128"/>
    <cellStyle name="20% - Accent1 2 3 2 6 2 2" xfId="30190"/>
    <cellStyle name="20% - Accent1 2 3 2 6 2 3" xfId="49251"/>
    <cellStyle name="20% - Accent1 2 3 2 6 3" xfId="21912"/>
    <cellStyle name="20% - Accent1 2 3 2 6 4" xfId="40973"/>
    <cellStyle name="20% - Accent1 2 3 2 7" xfId="5896"/>
    <cellStyle name="20% - Accent1 2 3 2 7 2" xfId="14178"/>
    <cellStyle name="20% - Accent1 2 3 2 7 2 2" xfId="33240"/>
    <cellStyle name="20% - Accent1 2 3 2 7 2 3" xfId="52301"/>
    <cellStyle name="20% - Accent1 2 3 2 7 3" xfId="24962"/>
    <cellStyle name="20% - Accent1 2 3 2 7 4" xfId="44023"/>
    <cellStyle name="20% - Accent1 2 3 2 8" xfId="6126"/>
    <cellStyle name="20% - Accent1 2 3 2 8 2" xfId="14408"/>
    <cellStyle name="20% - Accent1 2 3 2 8 2 2" xfId="33470"/>
    <cellStyle name="20% - Accent1 2 3 2 8 2 3" xfId="52531"/>
    <cellStyle name="20% - Accent1 2 3 2 8 3" xfId="25192"/>
    <cellStyle name="20% - Accent1 2 3 2 8 4" xfId="44253"/>
    <cellStyle name="20% - Accent1 2 3 2 9" xfId="8620"/>
    <cellStyle name="20% - Accent1 2 3 2 9 2" xfId="16898"/>
    <cellStyle name="20% - Accent1 2 3 2 9 2 2" xfId="35960"/>
    <cellStyle name="20% - Accent1 2 3 2 9 2 3" xfId="55021"/>
    <cellStyle name="20% - Accent1 2 3 2 9 3" xfId="27682"/>
    <cellStyle name="20% - Accent1 2 3 2 9 4" xfId="46743"/>
    <cellStyle name="20% - Accent1 2 3 3" xfId="57"/>
    <cellStyle name="20% - Accent1 2 3 3 10" xfId="2803"/>
    <cellStyle name="20% - Accent1 2 3 3 10 2" xfId="21913"/>
    <cellStyle name="20% - Accent1 2 3 3 10 3" xfId="40974"/>
    <cellStyle name="20% - Accent1 2 3 3 11" xfId="11129"/>
    <cellStyle name="20% - Accent1 2 3 3 11 2" xfId="30191"/>
    <cellStyle name="20% - Accent1 2 3 3 11 3" xfId="49252"/>
    <cellStyle name="20% - Accent1 2 3 3 12" xfId="19411"/>
    <cellStyle name="20% - Accent1 2 3 3 13" xfId="38472"/>
    <cellStyle name="20% - Accent1 2 3 3 2" xfId="58"/>
    <cellStyle name="20% - Accent1 2 3 3 2 2" xfId="59"/>
    <cellStyle name="20% - Accent1 2 3 3 2 2 2" xfId="6135"/>
    <cellStyle name="20% - Accent1 2 3 3 2 2 2 2" xfId="14417"/>
    <cellStyle name="20% - Accent1 2 3 3 2 2 2 2 2" xfId="33479"/>
    <cellStyle name="20% - Accent1 2 3 3 2 2 2 2 3" xfId="52540"/>
    <cellStyle name="20% - Accent1 2 3 3 2 2 2 3" xfId="25201"/>
    <cellStyle name="20% - Accent1 2 3 3 2 2 2 4" xfId="44262"/>
    <cellStyle name="20% - Accent1 2 3 3 2 2 3" xfId="8629"/>
    <cellStyle name="20% - Accent1 2 3 3 2 2 3 2" xfId="16907"/>
    <cellStyle name="20% - Accent1 2 3 3 2 2 3 2 2" xfId="35969"/>
    <cellStyle name="20% - Accent1 2 3 3 2 2 3 2 3" xfId="55030"/>
    <cellStyle name="20% - Accent1 2 3 3 2 2 3 3" xfId="27691"/>
    <cellStyle name="20% - Accent1 2 3 3 2 2 3 4" xfId="46752"/>
    <cellStyle name="20% - Accent1 2 3 3 2 2 4" xfId="2805"/>
    <cellStyle name="20% - Accent1 2 3 3 2 2 4 2" xfId="21915"/>
    <cellStyle name="20% - Accent1 2 3 3 2 2 4 3" xfId="40976"/>
    <cellStyle name="20% - Accent1 2 3 3 2 2 5" xfId="11131"/>
    <cellStyle name="20% - Accent1 2 3 3 2 2 5 2" xfId="30193"/>
    <cellStyle name="20% - Accent1 2 3 3 2 2 5 3" xfId="49254"/>
    <cellStyle name="20% - Accent1 2 3 3 2 2 6" xfId="19413"/>
    <cellStyle name="20% - Accent1 2 3 3 2 2 7" xfId="38474"/>
    <cellStyle name="20% - Accent1 2 3 3 2 3" xfId="6134"/>
    <cellStyle name="20% - Accent1 2 3 3 2 3 2" xfId="14416"/>
    <cellStyle name="20% - Accent1 2 3 3 2 3 2 2" xfId="33478"/>
    <cellStyle name="20% - Accent1 2 3 3 2 3 2 3" xfId="52539"/>
    <cellStyle name="20% - Accent1 2 3 3 2 3 3" xfId="25200"/>
    <cellStyle name="20% - Accent1 2 3 3 2 3 4" xfId="44261"/>
    <cellStyle name="20% - Accent1 2 3 3 2 4" xfId="8628"/>
    <cellStyle name="20% - Accent1 2 3 3 2 4 2" xfId="16906"/>
    <cellStyle name="20% - Accent1 2 3 3 2 4 2 2" xfId="35968"/>
    <cellStyle name="20% - Accent1 2 3 3 2 4 2 3" xfId="55029"/>
    <cellStyle name="20% - Accent1 2 3 3 2 4 3" xfId="27690"/>
    <cellStyle name="20% - Accent1 2 3 3 2 4 4" xfId="46751"/>
    <cellStyle name="20% - Accent1 2 3 3 2 5" xfId="2804"/>
    <cellStyle name="20% - Accent1 2 3 3 2 5 2" xfId="21914"/>
    <cellStyle name="20% - Accent1 2 3 3 2 5 3" xfId="40975"/>
    <cellStyle name="20% - Accent1 2 3 3 2 6" xfId="11130"/>
    <cellStyle name="20% - Accent1 2 3 3 2 6 2" xfId="30192"/>
    <cellStyle name="20% - Accent1 2 3 3 2 6 3" xfId="49253"/>
    <cellStyle name="20% - Accent1 2 3 3 2 7" xfId="19412"/>
    <cellStyle name="20% - Accent1 2 3 3 2 8" xfId="38473"/>
    <cellStyle name="20% - Accent1 2 3 3 3" xfId="60"/>
    <cellStyle name="20% - Accent1 2 3 3 3 2" xfId="61"/>
    <cellStyle name="20% - Accent1 2 3 3 3 2 2" xfId="6137"/>
    <cellStyle name="20% - Accent1 2 3 3 3 2 2 2" xfId="14419"/>
    <cellStyle name="20% - Accent1 2 3 3 3 2 2 2 2" xfId="33481"/>
    <cellStyle name="20% - Accent1 2 3 3 3 2 2 2 3" xfId="52542"/>
    <cellStyle name="20% - Accent1 2 3 3 3 2 2 3" xfId="25203"/>
    <cellStyle name="20% - Accent1 2 3 3 3 2 2 4" xfId="44264"/>
    <cellStyle name="20% - Accent1 2 3 3 3 2 3" xfId="8631"/>
    <cellStyle name="20% - Accent1 2 3 3 3 2 3 2" xfId="16909"/>
    <cellStyle name="20% - Accent1 2 3 3 3 2 3 2 2" xfId="35971"/>
    <cellStyle name="20% - Accent1 2 3 3 3 2 3 2 3" xfId="55032"/>
    <cellStyle name="20% - Accent1 2 3 3 3 2 3 3" xfId="27693"/>
    <cellStyle name="20% - Accent1 2 3 3 3 2 3 4" xfId="46754"/>
    <cellStyle name="20% - Accent1 2 3 3 3 2 4" xfId="2807"/>
    <cellStyle name="20% - Accent1 2 3 3 3 2 4 2" xfId="21917"/>
    <cellStyle name="20% - Accent1 2 3 3 3 2 4 3" xfId="40978"/>
    <cellStyle name="20% - Accent1 2 3 3 3 2 5" xfId="11133"/>
    <cellStyle name="20% - Accent1 2 3 3 3 2 5 2" xfId="30195"/>
    <cellStyle name="20% - Accent1 2 3 3 3 2 5 3" xfId="49256"/>
    <cellStyle name="20% - Accent1 2 3 3 3 2 6" xfId="19415"/>
    <cellStyle name="20% - Accent1 2 3 3 3 2 7" xfId="38476"/>
    <cellStyle name="20% - Accent1 2 3 3 3 3" xfId="6136"/>
    <cellStyle name="20% - Accent1 2 3 3 3 3 2" xfId="14418"/>
    <cellStyle name="20% - Accent1 2 3 3 3 3 2 2" xfId="33480"/>
    <cellStyle name="20% - Accent1 2 3 3 3 3 2 3" xfId="52541"/>
    <cellStyle name="20% - Accent1 2 3 3 3 3 3" xfId="25202"/>
    <cellStyle name="20% - Accent1 2 3 3 3 3 4" xfId="44263"/>
    <cellStyle name="20% - Accent1 2 3 3 3 4" xfId="8630"/>
    <cellStyle name="20% - Accent1 2 3 3 3 4 2" xfId="16908"/>
    <cellStyle name="20% - Accent1 2 3 3 3 4 2 2" xfId="35970"/>
    <cellStyle name="20% - Accent1 2 3 3 3 4 2 3" xfId="55031"/>
    <cellStyle name="20% - Accent1 2 3 3 3 4 3" xfId="27692"/>
    <cellStyle name="20% - Accent1 2 3 3 3 4 4" xfId="46753"/>
    <cellStyle name="20% - Accent1 2 3 3 3 5" xfId="2806"/>
    <cellStyle name="20% - Accent1 2 3 3 3 5 2" xfId="21916"/>
    <cellStyle name="20% - Accent1 2 3 3 3 5 3" xfId="40977"/>
    <cellStyle name="20% - Accent1 2 3 3 3 6" xfId="11132"/>
    <cellStyle name="20% - Accent1 2 3 3 3 6 2" xfId="30194"/>
    <cellStyle name="20% - Accent1 2 3 3 3 6 3" xfId="49255"/>
    <cellStyle name="20% - Accent1 2 3 3 3 7" xfId="19414"/>
    <cellStyle name="20% - Accent1 2 3 3 3 8" xfId="38475"/>
    <cellStyle name="20% - Accent1 2 3 3 4" xfId="62"/>
    <cellStyle name="20% - Accent1 2 3 3 4 2" xfId="6138"/>
    <cellStyle name="20% - Accent1 2 3 3 4 2 2" xfId="14420"/>
    <cellStyle name="20% - Accent1 2 3 3 4 2 2 2" xfId="33482"/>
    <cellStyle name="20% - Accent1 2 3 3 4 2 2 3" xfId="52543"/>
    <cellStyle name="20% - Accent1 2 3 3 4 2 3" xfId="25204"/>
    <cellStyle name="20% - Accent1 2 3 3 4 2 4" xfId="44265"/>
    <cellStyle name="20% - Accent1 2 3 3 4 3" xfId="8632"/>
    <cellStyle name="20% - Accent1 2 3 3 4 3 2" xfId="16910"/>
    <cellStyle name="20% - Accent1 2 3 3 4 3 2 2" xfId="35972"/>
    <cellStyle name="20% - Accent1 2 3 3 4 3 2 3" xfId="55033"/>
    <cellStyle name="20% - Accent1 2 3 3 4 3 3" xfId="27694"/>
    <cellStyle name="20% - Accent1 2 3 3 4 3 4" xfId="46755"/>
    <cellStyle name="20% - Accent1 2 3 3 4 4" xfId="2808"/>
    <cellStyle name="20% - Accent1 2 3 3 4 4 2" xfId="21918"/>
    <cellStyle name="20% - Accent1 2 3 3 4 4 3" xfId="40979"/>
    <cellStyle name="20% - Accent1 2 3 3 4 5" xfId="11134"/>
    <cellStyle name="20% - Accent1 2 3 3 4 5 2" xfId="30196"/>
    <cellStyle name="20% - Accent1 2 3 3 4 5 3" xfId="49257"/>
    <cellStyle name="20% - Accent1 2 3 3 4 6" xfId="19416"/>
    <cellStyle name="20% - Accent1 2 3 3 4 7" xfId="38477"/>
    <cellStyle name="20% - Accent1 2 3 3 5" xfId="63"/>
    <cellStyle name="20% - Accent1 2 3 3 5 2" xfId="6139"/>
    <cellStyle name="20% - Accent1 2 3 3 5 2 2" xfId="14421"/>
    <cellStyle name="20% - Accent1 2 3 3 5 2 2 2" xfId="33483"/>
    <cellStyle name="20% - Accent1 2 3 3 5 2 2 3" xfId="52544"/>
    <cellStyle name="20% - Accent1 2 3 3 5 2 3" xfId="25205"/>
    <cellStyle name="20% - Accent1 2 3 3 5 2 4" xfId="44266"/>
    <cellStyle name="20% - Accent1 2 3 3 5 3" xfId="8633"/>
    <cellStyle name="20% - Accent1 2 3 3 5 3 2" xfId="16911"/>
    <cellStyle name="20% - Accent1 2 3 3 5 3 2 2" xfId="35973"/>
    <cellStyle name="20% - Accent1 2 3 3 5 3 2 3" xfId="55034"/>
    <cellStyle name="20% - Accent1 2 3 3 5 3 3" xfId="27695"/>
    <cellStyle name="20% - Accent1 2 3 3 5 3 4" xfId="46756"/>
    <cellStyle name="20% - Accent1 2 3 3 5 4" xfId="2809"/>
    <cellStyle name="20% - Accent1 2 3 3 5 4 2" xfId="21919"/>
    <cellStyle name="20% - Accent1 2 3 3 5 4 3" xfId="40980"/>
    <cellStyle name="20% - Accent1 2 3 3 5 5" xfId="11135"/>
    <cellStyle name="20% - Accent1 2 3 3 5 5 2" xfId="30197"/>
    <cellStyle name="20% - Accent1 2 3 3 5 5 3" xfId="49258"/>
    <cellStyle name="20% - Accent1 2 3 3 5 6" xfId="19417"/>
    <cellStyle name="20% - Accent1 2 3 3 5 7" xfId="38478"/>
    <cellStyle name="20% - Accent1 2 3 3 6" xfId="2810"/>
    <cellStyle name="20% - Accent1 2 3 3 6 2" xfId="11136"/>
    <cellStyle name="20% - Accent1 2 3 3 6 2 2" xfId="30198"/>
    <cellStyle name="20% - Accent1 2 3 3 6 2 3" xfId="49259"/>
    <cellStyle name="20% - Accent1 2 3 3 6 3" xfId="21920"/>
    <cellStyle name="20% - Accent1 2 3 3 6 4" xfId="40981"/>
    <cellStyle name="20% - Accent1 2 3 3 7" xfId="5994"/>
    <cellStyle name="20% - Accent1 2 3 3 7 2" xfId="14276"/>
    <cellStyle name="20% - Accent1 2 3 3 7 2 2" xfId="33338"/>
    <cellStyle name="20% - Accent1 2 3 3 7 2 3" xfId="52399"/>
    <cellStyle name="20% - Accent1 2 3 3 7 3" xfId="25060"/>
    <cellStyle name="20% - Accent1 2 3 3 7 4" xfId="44121"/>
    <cellStyle name="20% - Accent1 2 3 3 8" xfId="6133"/>
    <cellStyle name="20% - Accent1 2 3 3 8 2" xfId="14415"/>
    <cellStyle name="20% - Accent1 2 3 3 8 2 2" xfId="33477"/>
    <cellStyle name="20% - Accent1 2 3 3 8 2 3" xfId="52538"/>
    <cellStyle name="20% - Accent1 2 3 3 8 3" xfId="25199"/>
    <cellStyle name="20% - Accent1 2 3 3 8 4" xfId="44260"/>
    <cellStyle name="20% - Accent1 2 3 3 9" xfId="8627"/>
    <cellStyle name="20% - Accent1 2 3 3 9 2" xfId="16905"/>
    <cellStyle name="20% - Accent1 2 3 3 9 2 2" xfId="35967"/>
    <cellStyle name="20% - Accent1 2 3 3 9 2 3" xfId="55028"/>
    <cellStyle name="20% - Accent1 2 3 3 9 3" xfId="27689"/>
    <cellStyle name="20% - Accent1 2 3 3 9 4" xfId="46750"/>
    <cellStyle name="20% - Accent1 2 3 4" xfId="64"/>
    <cellStyle name="20% - Accent1 2 3 4 10" xfId="11137"/>
    <cellStyle name="20% - Accent1 2 3 4 10 2" xfId="30199"/>
    <cellStyle name="20% - Accent1 2 3 4 10 3" xfId="49260"/>
    <cellStyle name="20% - Accent1 2 3 4 11" xfId="19418"/>
    <cellStyle name="20% - Accent1 2 3 4 12" xfId="38479"/>
    <cellStyle name="20% - Accent1 2 3 4 2" xfId="65"/>
    <cellStyle name="20% - Accent1 2 3 4 2 2" xfId="66"/>
    <cellStyle name="20% - Accent1 2 3 4 2 2 2" xfId="6142"/>
    <cellStyle name="20% - Accent1 2 3 4 2 2 2 2" xfId="14424"/>
    <cellStyle name="20% - Accent1 2 3 4 2 2 2 2 2" xfId="33486"/>
    <cellStyle name="20% - Accent1 2 3 4 2 2 2 2 3" xfId="52547"/>
    <cellStyle name="20% - Accent1 2 3 4 2 2 2 3" xfId="25208"/>
    <cellStyle name="20% - Accent1 2 3 4 2 2 2 4" xfId="44269"/>
    <cellStyle name="20% - Accent1 2 3 4 2 2 3" xfId="8636"/>
    <cellStyle name="20% - Accent1 2 3 4 2 2 3 2" xfId="16914"/>
    <cellStyle name="20% - Accent1 2 3 4 2 2 3 2 2" xfId="35976"/>
    <cellStyle name="20% - Accent1 2 3 4 2 2 3 2 3" xfId="55037"/>
    <cellStyle name="20% - Accent1 2 3 4 2 2 3 3" xfId="27698"/>
    <cellStyle name="20% - Accent1 2 3 4 2 2 3 4" xfId="46759"/>
    <cellStyle name="20% - Accent1 2 3 4 2 2 4" xfId="2813"/>
    <cellStyle name="20% - Accent1 2 3 4 2 2 4 2" xfId="21923"/>
    <cellStyle name="20% - Accent1 2 3 4 2 2 4 3" xfId="40984"/>
    <cellStyle name="20% - Accent1 2 3 4 2 2 5" xfId="11139"/>
    <cellStyle name="20% - Accent1 2 3 4 2 2 5 2" xfId="30201"/>
    <cellStyle name="20% - Accent1 2 3 4 2 2 5 3" xfId="49262"/>
    <cellStyle name="20% - Accent1 2 3 4 2 2 6" xfId="19420"/>
    <cellStyle name="20% - Accent1 2 3 4 2 2 7" xfId="38481"/>
    <cellStyle name="20% - Accent1 2 3 4 2 3" xfId="6141"/>
    <cellStyle name="20% - Accent1 2 3 4 2 3 2" xfId="14423"/>
    <cellStyle name="20% - Accent1 2 3 4 2 3 2 2" xfId="33485"/>
    <cellStyle name="20% - Accent1 2 3 4 2 3 2 3" xfId="52546"/>
    <cellStyle name="20% - Accent1 2 3 4 2 3 3" xfId="25207"/>
    <cellStyle name="20% - Accent1 2 3 4 2 3 4" xfId="44268"/>
    <cellStyle name="20% - Accent1 2 3 4 2 4" xfId="8635"/>
    <cellStyle name="20% - Accent1 2 3 4 2 4 2" xfId="16913"/>
    <cellStyle name="20% - Accent1 2 3 4 2 4 2 2" xfId="35975"/>
    <cellStyle name="20% - Accent1 2 3 4 2 4 2 3" xfId="55036"/>
    <cellStyle name="20% - Accent1 2 3 4 2 4 3" xfId="27697"/>
    <cellStyle name="20% - Accent1 2 3 4 2 4 4" xfId="46758"/>
    <cellStyle name="20% - Accent1 2 3 4 2 5" xfId="2812"/>
    <cellStyle name="20% - Accent1 2 3 4 2 5 2" xfId="21922"/>
    <cellStyle name="20% - Accent1 2 3 4 2 5 3" xfId="40983"/>
    <cellStyle name="20% - Accent1 2 3 4 2 6" xfId="11138"/>
    <cellStyle name="20% - Accent1 2 3 4 2 6 2" xfId="30200"/>
    <cellStyle name="20% - Accent1 2 3 4 2 6 3" xfId="49261"/>
    <cellStyle name="20% - Accent1 2 3 4 2 7" xfId="19419"/>
    <cellStyle name="20% - Accent1 2 3 4 2 8" xfId="38480"/>
    <cellStyle name="20% - Accent1 2 3 4 3" xfId="67"/>
    <cellStyle name="20% - Accent1 2 3 4 3 2" xfId="6143"/>
    <cellStyle name="20% - Accent1 2 3 4 3 2 2" xfId="14425"/>
    <cellStyle name="20% - Accent1 2 3 4 3 2 2 2" xfId="33487"/>
    <cellStyle name="20% - Accent1 2 3 4 3 2 2 3" xfId="52548"/>
    <cellStyle name="20% - Accent1 2 3 4 3 2 3" xfId="25209"/>
    <cellStyle name="20% - Accent1 2 3 4 3 2 4" xfId="44270"/>
    <cellStyle name="20% - Accent1 2 3 4 3 3" xfId="8637"/>
    <cellStyle name="20% - Accent1 2 3 4 3 3 2" xfId="16915"/>
    <cellStyle name="20% - Accent1 2 3 4 3 3 2 2" xfId="35977"/>
    <cellStyle name="20% - Accent1 2 3 4 3 3 2 3" xfId="55038"/>
    <cellStyle name="20% - Accent1 2 3 4 3 3 3" xfId="27699"/>
    <cellStyle name="20% - Accent1 2 3 4 3 3 4" xfId="46760"/>
    <cellStyle name="20% - Accent1 2 3 4 3 4" xfId="2814"/>
    <cellStyle name="20% - Accent1 2 3 4 3 4 2" xfId="21924"/>
    <cellStyle name="20% - Accent1 2 3 4 3 4 3" xfId="40985"/>
    <cellStyle name="20% - Accent1 2 3 4 3 5" xfId="11140"/>
    <cellStyle name="20% - Accent1 2 3 4 3 5 2" xfId="30202"/>
    <cellStyle name="20% - Accent1 2 3 4 3 5 3" xfId="49263"/>
    <cellStyle name="20% - Accent1 2 3 4 3 6" xfId="19421"/>
    <cellStyle name="20% - Accent1 2 3 4 3 7" xfId="38482"/>
    <cellStyle name="20% - Accent1 2 3 4 4" xfId="68"/>
    <cellStyle name="20% - Accent1 2 3 4 4 2" xfId="6144"/>
    <cellStyle name="20% - Accent1 2 3 4 4 2 2" xfId="14426"/>
    <cellStyle name="20% - Accent1 2 3 4 4 2 2 2" xfId="33488"/>
    <cellStyle name="20% - Accent1 2 3 4 4 2 2 3" xfId="52549"/>
    <cellStyle name="20% - Accent1 2 3 4 4 2 3" xfId="25210"/>
    <cellStyle name="20% - Accent1 2 3 4 4 2 4" xfId="44271"/>
    <cellStyle name="20% - Accent1 2 3 4 4 3" xfId="8638"/>
    <cellStyle name="20% - Accent1 2 3 4 4 3 2" xfId="16916"/>
    <cellStyle name="20% - Accent1 2 3 4 4 3 2 2" xfId="35978"/>
    <cellStyle name="20% - Accent1 2 3 4 4 3 2 3" xfId="55039"/>
    <cellStyle name="20% - Accent1 2 3 4 4 3 3" xfId="27700"/>
    <cellStyle name="20% - Accent1 2 3 4 4 3 4" xfId="46761"/>
    <cellStyle name="20% - Accent1 2 3 4 4 4" xfId="2815"/>
    <cellStyle name="20% - Accent1 2 3 4 4 4 2" xfId="21925"/>
    <cellStyle name="20% - Accent1 2 3 4 4 4 3" xfId="40986"/>
    <cellStyle name="20% - Accent1 2 3 4 4 5" xfId="11141"/>
    <cellStyle name="20% - Accent1 2 3 4 4 5 2" xfId="30203"/>
    <cellStyle name="20% - Accent1 2 3 4 4 5 3" xfId="49264"/>
    <cellStyle name="20% - Accent1 2 3 4 4 6" xfId="19422"/>
    <cellStyle name="20% - Accent1 2 3 4 4 7" xfId="38483"/>
    <cellStyle name="20% - Accent1 2 3 4 5" xfId="2816"/>
    <cellStyle name="20% - Accent1 2 3 4 5 2" xfId="11142"/>
    <cellStyle name="20% - Accent1 2 3 4 5 2 2" xfId="30204"/>
    <cellStyle name="20% - Accent1 2 3 4 5 2 3" xfId="49265"/>
    <cellStyle name="20% - Accent1 2 3 4 5 3" xfId="21926"/>
    <cellStyle name="20% - Accent1 2 3 4 5 4" xfId="40987"/>
    <cellStyle name="20% - Accent1 2 3 4 6" xfId="5810"/>
    <cellStyle name="20% - Accent1 2 3 4 6 2" xfId="14092"/>
    <cellStyle name="20% - Accent1 2 3 4 6 2 2" xfId="33154"/>
    <cellStyle name="20% - Accent1 2 3 4 6 2 3" xfId="52215"/>
    <cellStyle name="20% - Accent1 2 3 4 6 3" xfId="24876"/>
    <cellStyle name="20% - Accent1 2 3 4 6 4" xfId="43937"/>
    <cellStyle name="20% - Accent1 2 3 4 7" xfId="6140"/>
    <cellStyle name="20% - Accent1 2 3 4 7 2" xfId="14422"/>
    <cellStyle name="20% - Accent1 2 3 4 7 2 2" xfId="33484"/>
    <cellStyle name="20% - Accent1 2 3 4 7 2 3" xfId="52545"/>
    <cellStyle name="20% - Accent1 2 3 4 7 3" xfId="25206"/>
    <cellStyle name="20% - Accent1 2 3 4 7 4" xfId="44267"/>
    <cellStyle name="20% - Accent1 2 3 4 8" xfId="8634"/>
    <cellStyle name="20% - Accent1 2 3 4 8 2" xfId="16912"/>
    <cellStyle name="20% - Accent1 2 3 4 8 2 2" xfId="35974"/>
    <cellStyle name="20% - Accent1 2 3 4 8 2 3" xfId="55035"/>
    <cellStyle name="20% - Accent1 2 3 4 8 3" xfId="27696"/>
    <cellStyle name="20% - Accent1 2 3 4 8 4" xfId="46757"/>
    <cellStyle name="20% - Accent1 2 3 4 9" xfId="2811"/>
    <cellStyle name="20% - Accent1 2 3 4 9 2" xfId="21921"/>
    <cellStyle name="20% - Accent1 2 3 4 9 3" xfId="40982"/>
    <cellStyle name="20% - Accent1 2 3 5" xfId="69"/>
    <cellStyle name="20% - Accent1 2 3 5 2" xfId="70"/>
    <cellStyle name="20% - Accent1 2 3 5 2 2" xfId="6146"/>
    <cellStyle name="20% - Accent1 2 3 5 2 2 2" xfId="14428"/>
    <cellStyle name="20% - Accent1 2 3 5 2 2 2 2" xfId="33490"/>
    <cellStyle name="20% - Accent1 2 3 5 2 2 2 3" xfId="52551"/>
    <cellStyle name="20% - Accent1 2 3 5 2 2 3" xfId="25212"/>
    <cellStyle name="20% - Accent1 2 3 5 2 2 4" xfId="44273"/>
    <cellStyle name="20% - Accent1 2 3 5 2 3" xfId="8640"/>
    <cellStyle name="20% - Accent1 2 3 5 2 3 2" xfId="16918"/>
    <cellStyle name="20% - Accent1 2 3 5 2 3 2 2" xfId="35980"/>
    <cellStyle name="20% - Accent1 2 3 5 2 3 2 3" xfId="55041"/>
    <cellStyle name="20% - Accent1 2 3 5 2 3 3" xfId="27702"/>
    <cellStyle name="20% - Accent1 2 3 5 2 3 4" xfId="46763"/>
    <cellStyle name="20% - Accent1 2 3 5 2 4" xfId="2818"/>
    <cellStyle name="20% - Accent1 2 3 5 2 4 2" xfId="21928"/>
    <cellStyle name="20% - Accent1 2 3 5 2 4 3" xfId="40989"/>
    <cellStyle name="20% - Accent1 2 3 5 2 5" xfId="11144"/>
    <cellStyle name="20% - Accent1 2 3 5 2 5 2" xfId="30206"/>
    <cellStyle name="20% - Accent1 2 3 5 2 5 3" xfId="49267"/>
    <cellStyle name="20% - Accent1 2 3 5 2 6" xfId="19424"/>
    <cellStyle name="20% - Accent1 2 3 5 2 7" xfId="38485"/>
    <cellStyle name="20% - Accent1 2 3 5 3" xfId="6145"/>
    <cellStyle name="20% - Accent1 2 3 5 3 2" xfId="14427"/>
    <cellStyle name="20% - Accent1 2 3 5 3 2 2" xfId="33489"/>
    <cellStyle name="20% - Accent1 2 3 5 3 2 3" xfId="52550"/>
    <cellStyle name="20% - Accent1 2 3 5 3 3" xfId="25211"/>
    <cellStyle name="20% - Accent1 2 3 5 3 4" xfId="44272"/>
    <cellStyle name="20% - Accent1 2 3 5 4" xfId="8639"/>
    <cellStyle name="20% - Accent1 2 3 5 4 2" xfId="16917"/>
    <cellStyle name="20% - Accent1 2 3 5 4 2 2" xfId="35979"/>
    <cellStyle name="20% - Accent1 2 3 5 4 2 3" xfId="55040"/>
    <cellStyle name="20% - Accent1 2 3 5 4 3" xfId="27701"/>
    <cellStyle name="20% - Accent1 2 3 5 4 4" xfId="46762"/>
    <cellStyle name="20% - Accent1 2 3 5 5" xfId="2817"/>
    <cellStyle name="20% - Accent1 2 3 5 5 2" xfId="21927"/>
    <cellStyle name="20% - Accent1 2 3 5 5 3" xfId="40988"/>
    <cellStyle name="20% - Accent1 2 3 5 6" xfId="11143"/>
    <cellStyle name="20% - Accent1 2 3 5 6 2" xfId="30205"/>
    <cellStyle name="20% - Accent1 2 3 5 6 3" xfId="49266"/>
    <cellStyle name="20% - Accent1 2 3 5 7" xfId="19423"/>
    <cellStyle name="20% - Accent1 2 3 5 8" xfId="38484"/>
    <cellStyle name="20% - Accent1 2 3 6" xfId="71"/>
    <cellStyle name="20% - Accent1 2 3 6 2" xfId="72"/>
    <cellStyle name="20% - Accent1 2 3 6 2 2" xfId="6148"/>
    <cellStyle name="20% - Accent1 2 3 6 2 2 2" xfId="14430"/>
    <cellStyle name="20% - Accent1 2 3 6 2 2 2 2" xfId="33492"/>
    <cellStyle name="20% - Accent1 2 3 6 2 2 2 3" xfId="52553"/>
    <cellStyle name="20% - Accent1 2 3 6 2 2 3" xfId="25214"/>
    <cellStyle name="20% - Accent1 2 3 6 2 2 4" xfId="44275"/>
    <cellStyle name="20% - Accent1 2 3 6 2 3" xfId="8642"/>
    <cellStyle name="20% - Accent1 2 3 6 2 3 2" xfId="16920"/>
    <cellStyle name="20% - Accent1 2 3 6 2 3 2 2" xfId="35982"/>
    <cellStyle name="20% - Accent1 2 3 6 2 3 2 3" xfId="55043"/>
    <cellStyle name="20% - Accent1 2 3 6 2 3 3" xfId="27704"/>
    <cellStyle name="20% - Accent1 2 3 6 2 3 4" xfId="46765"/>
    <cellStyle name="20% - Accent1 2 3 6 2 4" xfId="2820"/>
    <cellStyle name="20% - Accent1 2 3 6 2 4 2" xfId="21930"/>
    <cellStyle name="20% - Accent1 2 3 6 2 4 3" xfId="40991"/>
    <cellStyle name="20% - Accent1 2 3 6 2 5" xfId="11146"/>
    <cellStyle name="20% - Accent1 2 3 6 2 5 2" xfId="30208"/>
    <cellStyle name="20% - Accent1 2 3 6 2 5 3" xfId="49269"/>
    <cellStyle name="20% - Accent1 2 3 6 2 6" xfId="19426"/>
    <cellStyle name="20% - Accent1 2 3 6 2 7" xfId="38487"/>
    <cellStyle name="20% - Accent1 2 3 6 3" xfId="6147"/>
    <cellStyle name="20% - Accent1 2 3 6 3 2" xfId="14429"/>
    <cellStyle name="20% - Accent1 2 3 6 3 2 2" xfId="33491"/>
    <cellStyle name="20% - Accent1 2 3 6 3 2 3" xfId="52552"/>
    <cellStyle name="20% - Accent1 2 3 6 3 3" xfId="25213"/>
    <cellStyle name="20% - Accent1 2 3 6 3 4" xfId="44274"/>
    <cellStyle name="20% - Accent1 2 3 6 4" xfId="8641"/>
    <cellStyle name="20% - Accent1 2 3 6 4 2" xfId="16919"/>
    <cellStyle name="20% - Accent1 2 3 6 4 2 2" xfId="35981"/>
    <cellStyle name="20% - Accent1 2 3 6 4 2 3" xfId="55042"/>
    <cellStyle name="20% - Accent1 2 3 6 4 3" xfId="27703"/>
    <cellStyle name="20% - Accent1 2 3 6 4 4" xfId="46764"/>
    <cellStyle name="20% - Accent1 2 3 6 5" xfId="2819"/>
    <cellStyle name="20% - Accent1 2 3 6 5 2" xfId="21929"/>
    <cellStyle name="20% - Accent1 2 3 6 5 3" xfId="40990"/>
    <cellStyle name="20% - Accent1 2 3 6 6" xfId="11145"/>
    <cellStyle name="20% - Accent1 2 3 6 6 2" xfId="30207"/>
    <cellStyle name="20% - Accent1 2 3 6 6 3" xfId="49268"/>
    <cellStyle name="20% - Accent1 2 3 6 7" xfId="19425"/>
    <cellStyle name="20% - Accent1 2 3 6 8" xfId="38486"/>
    <cellStyle name="20% - Accent1 2 3 7" xfId="73"/>
    <cellStyle name="20% - Accent1 2 3 7 2" xfId="6149"/>
    <cellStyle name="20% - Accent1 2 3 7 2 2" xfId="14431"/>
    <cellStyle name="20% - Accent1 2 3 7 2 2 2" xfId="33493"/>
    <cellStyle name="20% - Accent1 2 3 7 2 2 3" xfId="52554"/>
    <cellStyle name="20% - Accent1 2 3 7 2 3" xfId="25215"/>
    <cellStyle name="20% - Accent1 2 3 7 2 4" xfId="44276"/>
    <cellStyle name="20% - Accent1 2 3 7 3" xfId="8643"/>
    <cellStyle name="20% - Accent1 2 3 7 3 2" xfId="16921"/>
    <cellStyle name="20% - Accent1 2 3 7 3 2 2" xfId="35983"/>
    <cellStyle name="20% - Accent1 2 3 7 3 2 3" xfId="55044"/>
    <cellStyle name="20% - Accent1 2 3 7 3 3" xfId="27705"/>
    <cellStyle name="20% - Accent1 2 3 7 3 4" xfId="46766"/>
    <cellStyle name="20% - Accent1 2 3 7 4" xfId="2821"/>
    <cellStyle name="20% - Accent1 2 3 7 4 2" xfId="21931"/>
    <cellStyle name="20% - Accent1 2 3 7 4 3" xfId="40992"/>
    <cellStyle name="20% - Accent1 2 3 7 5" xfId="11147"/>
    <cellStyle name="20% - Accent1 2 3 7 5 2" xfId="30209"/>
    <cellStyle name="20% - Accent1 2 3 7 5 3" xfId="49270"/>
    <cellStyle name="20% - Accent1 2 3 7 6" xfId="19427"/>
    <cellStyle name="20% - Accent1 2 3 7 7" xfId="38488"/>
    <cellStyle name="20% - Accent1 2 3 8" xfId="74"/>
    <cellStyle name="20% - Accent1 2 3 8 2" xfId="6150"/>
    <cellStyle name="20% - Accent1 2 3 8 2 2" xfId="14432"/>
    <cellStyle name="20% - Accent1 2 3 8 2 2 2" xfId="33494"/>
    <cellStyle name="20% - Accent1 2 3 8 2 2 3" xfId="52555"/>
    <cellStyle name="20% - Accent1 2 3 8 2 3" xfId="25216"/>
    <cellStyle name="20% - Accent1 2 3 8 2 4" xfId="44277"/>
    <cellStyle name="20% - Accent1 2 3 8 3" xfId="8644"/>
    <cellStyle name="20% - Accent1 2 3 8 3 2" xfId="16922"/>
    <cellStyle name="20% - Accent1 2 3 8 3 2 2" xfId="35984"/>
    <cellStyle name="20% - Accent1 2 3 8 3 2 3" xfId="55045"/>
    <cellStyle name="20% - Accent1 2 3 8 3 3" xfId="27706"/>
    <cellStyle name="20% - Accent1 2 3 8 3 4" xfId="46767"/>
    <cellStyle name="20% - Accent1 2 3 8 4" xfId="2822"/>
    <cellStyle name="20% - Accent1 2 3 8 4 2" xfId="21932"/>
    <cellStyle name="20% - Accent1 2 3 8 4 3" xfId="40993"/>
    <cellStyle name="20% - Accent1 2 3 8 5" xfId="11148"/>
    <cellStyle name="20% - Accent1 2 3 8 5 2" xfId="30210"/>
    <cellStyle name="20% - Accent1 2 3 8 5 3" xfId="49271"/>
    <cellStyle name="20% - Accent1 2 3 8 6" xfId="19428"/>
    <cellStyle name="20% - Accent1 2 3 8 7" xfId="38489"/>
    <cellStyle name="20% - Accent1 2 3 9" xfId="2823"/>
    <cellStyle name="20% - Accent1 2 3 9 2" xfId="11149"/>
    <cellStyle name="20% - Accent1 2 3 9 2 2" xfId="30211"/>
    <cellStyle name="20% - Accent1 2 3 9 2 3" xfId="49272"/>
    <cellStyle name="20% - Accent1 2 3 9 3" xfId="21933"/>
    <cellStyle name="20% - Accent1 2 3 9 4" xfId="40994"/>
    <cellStyle name="20% - Accent1 2 4" xfId="75"/>
    <cellStyle name="20% - Accent1 2 4 10" xfId="2824"/>
    <cellStyle name="20% - Accent1 2 4 10 2" xfId="21934"/>
    <cellStyle name="20% - Accent1 2 4 10 3" xfId="40995"/>
    <cellStyle name="20% - Accent1 2 4 11" xfId="11150"/>
    <cellStyle name="20% - Accent1 2 4 11 2" xfId="30212"/>
    <cellStyle name="20% - Accent1 2 4 11 3" xfId="49273"/>
    <cellStyle name="20% - Accent1 2 4 12" xfId="19429"/>
    <cellStyle name="20% - Accent1 2 4 13" xfId="38490"/>
    <cellStyle name="20% - Accent1 2 4 2" xfId="76"/>
    <cellStyle name="20% - Accent1 2 4 2 2" xfId="77"/>
    <cellStyle name="20% - Accent1 2 4 2 2 2" xfId="6153"/>
    <cellStyle name="20% - Accent1 2 4 2 2 2 2" xfId="14435"/>
    <cellStyle name="20% - Accent1 2 4 2 2 2 2 2" xfId="33497"/>
    <cellStyle name="20% - Accent1 2 4 2 2 2 2 3" xfId="52558"/>
    <cellStyle name="20% - Accent1 2 4 2 2 2 3" xfId="25219"/>
    <cellStyle name="20% - Accent1 2 4 2 2 2 4" xfId="44280"/>
    <cellStyle name="20% - Accent1 2 4 2 2 3" xfId="8647"/>
    <cellStyle name="20% - Accent1 2 4 2 2 3 2" xfId="16925"/>
    <cellStyle name="20% - Accent1 2 4 2 2 3 2 2" xfId="35987"/>
    <cellStyle name="20% - Accent1 2 4 2 2 3 2 3" xfId="55048"/>
    <cellStyle name="20% - Accent1 2 4 2 2 3 3" xfId="27709"/>
    <cellStyle name="20% - Accent1 2 4 2 2 3 4" xfId="46770"/>
    <cellStyle name="20% - Accent1 2 4 2 2 4" xfId="2826"/>
    <cellStyle name="20% - Accent1 2 4 2 2 4 2" xfId="21936"/>
    <cellStyle name="20% - Accent1 2 4 2 2 4 3" xfId="40997"/>
    <cellStyle name="20% - Accent1 2 4 2 2 5" xfId="11152"/>
    <cellStyle name="20% - Accent1 2 4 2 2 5 2" xfId="30214"/>
    <cellStyle name="20% - Accent1 2 4 2 2 5 3" xfId="49275"/>
    <cellStyle name="20% - Accent1 2 4 2 2 6" xfId="19431"/>
    <cellStyle name="20% - Accent1 2 4 2 2 7" xfId="38492"/>
    <cellStyle name="20% - Accent1 2 4 2 3" xfId="6152"/>
    <cellStyle name="20% - Accent1 2 4 2 3 2" xfId="14434"/>
    <cellStyle name="20% - Accent1 2 4 2 3 2 2" xfId="33496"/>
    <cellStyle name="20% - Accent1 2 4 2 3 2 3" xfId="52557"/>
    <cellStyle name="20% - Accent1 2 4 2 3 3" xfId="25218"/>
    <cellStyle name="20% - Accent1 2 4 2 3 4" xfId="44279"/>
    <cellStyle name="20% - Accent1 2 4 2 4" xfId="8646"/>
    <cellStyle name="20% - Accent1 2 4 2 4 2" xfId="16924"/>
    <cellStyle name="20% - Accent1 2 4 2 4 2 2" xfId="35986"/>
    <cellStyle name="20% - Accent1 2 4 2 4 2 3" xfId="55047"/>
    <cellStyle name="20% - Accent1 2 4 2 4 3" xfId="27708"/>
    <cellStyle name="20% - Accent1 2 4 2 4 4" xfId="46769"/>
    <cellStyle name="20% - Accent1 2 4 2 5" xfId="2825"/>
    <cellStyle name="20% - Accent1 2 4 2 5 2" xfId="21935"/>
    <cellStyle name="20% - Accent1 2 4 2 5 3" xfId="40996"/>
    <cellStyle name="20% - Accent1 2 4 2 6" xfId="11151"/>
    <cellStyle name="20% - Accent1 2 4 2 6 2" xfId="30213"/>
    <cellStyle name="20% - Accent1 2 4 2 6 3" xfId="49274"/>
    <cellStyle name="20% - Accent1 2 4 2 7" xfId="19430"/>
    <cellStyle name="20% - Accent1 2 4 2 8" xfId="38491"/>
    <cellStyle name="20% - Accent1 2 4 3" xfId="78"/>
    <cellStyle name="20% - Accent1 2 4 3 2" xfId="79"/>
    <cellStyle name="20% - Accent1 2 4 3 2 2" xfId="6155"/>
    <cellStyle name="20% - Accent1 2 4 3 2 2 2" xfId="14437"/>
    <cellStyle name="20% - Accent1 2 4 3 2 2 2 2" xfId="33499"/>
    <cellStyle name="20% - Accent1 2 4 3 2 2 2 3" xfId="52560"/>
    <cellStyle name="20% - Accent1 2 4 3 2 2 3" xfId="25221"/>
    <cellStyle name="20% - Accent1 2 4 3 2 2 4" xfId="44282"/>
    <cellStyle name="20% - Accent1 2 4 3 2 3" xfId="8649"/>
    <cellStyle name="20% - Accent1 2 4 3 2 3 2" xfId="16927"/>
    <cellStyle name="20% - Accent1 2 4 3 2 3 2 2" xfId="35989"/>
    <cellStyle name="20% - Accent1 2 4 3 2 3 2 3" xfId="55050"/>
    <cellStyle name="20% - Accent1 2 4 3 2 3 3" xfId="27711"/>
    <cellStyle name="20% - Accent1 2 4 3 2 3 4" xfId="46772"/>
    <cellStyle name="20% - Accent1 2 4 3 2 4" xfId="2828"/>
    <cellStyle name="20% - Accent1 2 4 3 2 4 2" xfId="21938"/>
    <cellStyle name="20% - Accent1 2 4 3 2 4 3" xfId="40999"/>
    <cellStyle name="20% - Accent1 2 4 3 2 5" xfId="11154"/>
    <cellStyle name="20% - Accent1 2 4 3 2 5 2" xfId="30216"/>
    <cellStyle name="20% - Accent1 2 4 3 2 5 3" xfId="49277"/>
    <cellStyle name="20% - Accent1 2 4 3 2 6" xfId="19433"/>
    <cellStyle name="20% - Accent1 2 4 3 2 7" xfId="38494"/>
    <cellStyle name="20% - Accent1 2 4 3 3" xfId="6154"/>
    <cellStyle name="20% - Accent1 2 4 3 3 2" xfId="14436"/>
    <cellStyle name="20% - Accent1 2 4 3 3 2 2" xfId="33498"/>
    <cellStyle name="20% - Accent1 2 4 3 3 2 3" xfId="52559"/>
    <cellStyle name="20% - Accent1 2 4 3 3 3" xfId="25220"/>
    <cellStyle name="20% - Accent1 2 4 3 3 4" xfId="44281"/>
    <cellStyle name="20% - Accent1 2 4 3 4" xfId="8648"/>
    <cellStyle name="20% - Accent1 2 4 3 4 2" xfId="16926"/>
    <cellStyle name="20% - Accent1 2 4 3 4 2 2" xfId="35988"/>
    <cellStyle name="20% - Accent1 2 4 3 4 2 3" xfId="55049"/>
    <cellStyle name="20% - Accent1 2 4 3 4 3" xfId="27710"/>
    <cellStyle name="20% - Accent1 2 4 3 4 4" xfId="46771"/>
    <cellStyle name="20% - Accent1 2 4 3 5" xfId="2827"/>
    <cellStyle name="20% - Accent1 2 4 3 5 2" xfId="21937"/>
    <cellStyle name="20% - Accent1 2 4 3 5 3" xfId="40998"/>
    <cellStyle name="20% - Accent1 2 4 3 6" xfId="11153"/>
    <cellStyle name="20% - Accent1 2 4 3 6 2" xfId="30215"/>
    <cellStyle name="20% - Accent1 2 4 3 6 3" xfId="49276"/>
    <cellStyle name="20% - Accent1 2 4 3 7" xfId="19432"/>
    <cellStyle name="20% - Accent1 2 4 3 8" xfId="38493"/>
    <cellStyle name="20% - Accent1 2 4 4" xfId="80"/>
    <cellStyle name="20% - Accent1 2 4 4 2" xfId="6156"/>
    <cellStyle name="20% - Accent1 2 4 4 2 2" xfId="14438"/>
    <cellStyle name="20% - Accent1 2 4 4 2 2 2" xfId="33500"/>
    <cellStyle name="20% - Accent1 2 4 4 2 2 3" xfId="52561"/>
    <cellStyle name="20% - Accent1 2 4 4 2 3" xfId="25222"/>
    <cellStyle name="20% - Accent1 2 4 4 2 4" xfId="44283"/>
    <cellStyle name="20% - Accent1 2 4 4 3" xfId="8650"/>
    <cellStyle name="20% - Accent1 2 4 4 3 2" xfId="16928"/>
    <cellStyle name="20% - Accent1 2 4 4 3 2 2" xfId="35990"/>
    <cellStyle name="20% - Accent1 2 4 4 3 2 3" xfId="55051"/>
    <cellStyle name="20% - Accent1 2 4 4 3 3" xfId="27712"/>
    <cellStyle name="20% - Accent1 2 4 4 3 4" xfId="46773"/>
    <cellStyle name="20% - Accent1 2 4 4 4" xfId="2829"/>
    <cellStyle name="20% - Accent1 2 4 4 4 2" xfId="21939"/>
    <cellStyle name="20% - Accent1 2 4 4 4 3" xfId="41000"/>
    <cellStyle name="20% - Accent1 2 4 4 5" xfId="11155"/>
    <cellStyle name="20% - Accent1 2 4 4 5 2" xfId="30217"/>
    <cellStyle name="20% - Accent1 2 4 4 5 3" xfId="49278"/>
    <cellStyle name="20% - Accent1 2 4 4 6" xfId="19434"/>
    <cellStyle name="20% - Accent1 2 4 4 7" xfId="38495"/>
    <cellStyle name="20% - Accent1 2 4 5" xfId="81"/>
    <cellStyle name="20% - Accent1 2 4 5 2" xfId="6157"/>
    <cellStyle name="20% - Accent1 2 4 5 2 2" xfId="14439"/>
    <cellStyle name="20% - Accent1 2 4 5 2 2 2" xfId="33501"/>
    <cellStyle name="20% - Accent1 2 4 5 2 2 3" xfId="52562"/>
    <cellStyle name="20% - Accent1 2 4 5 2 3" xfId="25223"/>
    <cellStyle name="20% - Accent1 2 4 5 2 4" xfId="44284"/>
    <cellStyle name="20% - Accent1 2 4 5 3" xfId="8651"/>
    <cellStyle name="20% - Accent1 2 4 5 3 2" xfId="16929"/>
    <cellStyle name="20% - Accent1 2 4 5 3 2 2" xfId="35991"/>
    <cellStyle name="20% - Accent1 2 4 5 3 2 3" xfId="55052"/>
    <cellStyle name="20% - Accent1 2 4 5 3 3" xfId="27713"/>
    <cellStyle name="20% - Accent1 2 4 5 3 4" xfId="46774"/>
    <cellStyle name="20% - Accent1 2 4 5 4" xfId="2830"/>
    <cellStyle name="20% - Accent1 2 4 5 4 2" xfId="21940"/>
    <cellStyle name="20% - Accent1 2 4 5 4 3" xfId="41001"/>
    <cellStyle name="20% - Accent1 2 4 5 5" xfId="11156"/>
    <cellStyle name="20% - Accent1 2 4 5 5 2" xfId="30218"/>
    <cellStyle name="20% - Accent1 2 4 5 5 3" xfId="49279"/>
    <cellStyle name="20% - Accent1 2 4 5 6" xfId="19435"/>
    <cellStyle name="20% - Accent1 2 4 5 7" xfId="38496"/>
    <cellStyle name="20% - Accent1 2 4 6" xfId="2831"/>
    <cellStyle name="20% - Accent1 2 4 6 2" xfId="11157"/>
    <cellStyle name="20% - Accent1 2 4 6 2 2" xfId="30219"/>
    <cellStyle name="20% - Accent1 2 4 6 2 3" xfId="49280"/>
    <cellStyle name="20% - Accent1 2 4 6 3" xfId="21941"/>
    <cellStyle name="20% - Accent1 2 4 6 4" xfId="41002"/>
    <cellStyle name="20% - Accent1 2 4 7" xfId="5750"/>
    <cellStyle name="20% - Accent1 2 4 7 2" xfId="14034"/>
    <cellStyle name="20% - Accent1 2 4 7 2 2" xfId="33096"/>
    <cellStyle name="20% - Accent1 2 4 7 2 3" xfId="52157"/>
    <cellStyle name="20% - Accent1 2 4 7 3" xfId="24818"/>
    <cellStyle name="20% - Accent1 2 4 7 4" xfId="43879"/>
    <cellStyle name="20% - Accent1 2 4 8" xfId="6151"/>
    <cellStyle name="20% - Accent1 2 4 8 2" xfId="14433"/>
    <cellStyle name="20% - Accent1 2 4 8 2 2" xfId="33495"/>
    <cellStyle name="20% - Accent1 2 4 8 2 3" xfId="52556"/>
    <cellStyle name="20% - Accent1 2 4 8 3" xfId="25217"/>
    <cellStyle name="20% - Accent1 2 4 8 4" xfId="44278"/>
    <cellStyle name="20% - Accent1 2 4 9" xfId="8645"/>
    <cellStyle name="20% - Accent1 2 4 9 2" xfId="16923"/>
    <cellStyle name="20% - Accent1 2 4 9 2 2" xfId="35985"/>
    <cellStyle name="20% - Accent1 2 4 9 2 3" xfId="55046"/>
    <cellStyle name="20% - Accent1 2 4 9 3" xfId="27707"/>
    <cellStyle name="20% - Accent1 2 4 9 4" xfId="46768"/>
    <cellStyle name="20% - Accent1 2 5" xfId="82"/>
    <cellStyle name="20% - Accent1 2 5 10" xfId="2832"/>
    <cellStyle name="20% - Accent1 2 5 10 2" xfId="21942"/>
    <cellStyle name="20% - Accent1 2 5 10 3" xfId="41003"/>
    <cellStyle name="20% - Accent1 2 5 11" xfId="11158"/>
    <cellStyle name="20% - Accent1 2 5 11 2" xfId="30220"/>
    <cellStyle name="20% - Accent1 2 5 11 3" xfId="49281"/>
    <cellStyle name="20% - Accent1 2 5 12" xfId="19436"/>
    <cellStyle name="20% - Accent1 2 5 13" xfId="38497"/>
    <cellStyle name="20% - Accent1 2 5 2" xfId="83"/>
    <cellStyle name="20% - Accent1 2 5 2 2" xfId="84"/>
    <cellStyle name="20% - Accent1 2 5 2 2 2" xfId="6160"/>
    <cellStyle name="20% - Accent1 2 5 2 2 2 2" xfId="14442"/>
    <cellStyle name="20% - Accent1 2 5 2 2 2 2 2" xfId="33504"/>
    <cellStyle name="20% - Accent1 2 5 2 2 2 2 3" xfId="52565"/>
    <cellStyle name="20% - Accent1 2 5 2 2 2 3" xfId="25226"/>
    <cellStyle name="20% - Accent1 2 5 2 2 2 4" xfId="44287"/>
    <cellStyle name="20% - Accent1 2 5 2 2 3" xfId="8654"/>
    <cellStyle name="20% - Accent1 2 5 2 2 3 2" xfId="16932"/>
    <cellStyle name="20% - Accent1 2 5 2 2 3 2 2" xfId="35994"/>
    <cellStyle name="20% - Accent1 2 5 2 2 3 2 3" xfId="55055"/>
    <cellStyle name="20% - Accent1 2 5 2 2 3 3" xfId="27716"/>
    <cellStyle name="20% - Accent1 2 5 2 2 3 4" xfId="46777"/>
    <cellStyle name="20% - Accent1 2 5 2 2 4" xfId="2834"/>
    <cellStyle name="20% - Accent1 2 5 2 2 4 2" xfId="21944"/>
    <cellStyle name="20% - Accent1 2 5 2 2 4 3" xfId="41005"/>
    <cellStyle name="20% - Accent1 2 5 2 2 5" xfId="11160"/>
    <cellStyle name="20% - Accent1 2 5 2 2 5 2" xfId="30222"/>
    <cellStyle name="20% - Accent1 2 5 2 2 5 3" xfId="49283"/>
    <cellStyle name="20% - Accent1 2 5 2 2 6" xfId="19438"/>
    <cellStyle name="20% - Accent1 2 5 2 2 7" xfId="38499"/>
    <cellStyle name="20% - Accent1 2 5 2 3" xfId="6159"/>
    <cellStyle name="20% - Accent1 2 5 2 3 2" xfId="14441"/>
    <cellStyle name="20% - Accent1 2 5 2 3 2 2" xfId="33503"/>
    <cellStyle name="20% - Accent1 2 5 2 3 2 3" xfId="52564"/>
    <cellStyle name="20% - Accent1 2 5 2 3 3" xfId="25225"/>
    <cellStyle name="20% - Accent1 2 5 2 3 4" xfId="44286"/>
    <cellStyle name="20% - Accent1 2 5 2 4" xfId="8653"/>
    <cellStyle name="20% - Accent1 2 5 2 4 2" xfId="16931"/>
    <cellStyle name="20% - Accent1 2 5 2 4 2 2" xfId="35993"/>
    <cellStyle name="20% - Accent1 2 5 2 4 2 3" xfId="55054"/>
    <cellStyle name="20% - Accent1 2 5 2 4 3" xfId="27715"/>
    <cellStyle name="20% - Accent1 2 5 2 4 4" xfId="46776"/>
    <cellStyle name="20% - Accent1 2 5 2 5" xfId="2833"/>
    <cellStyle name="20% - Accent1 2 5 2 5 2" xfId="21943"/>
    <cellStyle name="20% - Accent1 2 5 2 5 3" xfId="41004"/>
    <cellStyle name="20% - Accent1 2 5 2 6" xfId="11159"/>
    <cellStyle name="20% - Accent1 2 5 2 6 2" xfId="30221"/>
    <cellStyle name="20% - Accent1 2 5 2 6 3" xfId="49282"/>
    <cellStyle name="20% - Accent1 2 5 2 7" xfId="19437"/>
    <cellStyle name="20% - Accent1 2 5 2 8" xfId="38498"/>
    <cellStyle name="20% - Accent1 2 5 3" xfId="85"/>
    <cellStyle name="20% - Accent1 2 5 3 2" xfId="86"/>
    <cellStyle name="20% - Accent1 2 5 3 2 2" xfId="6162"/>
    <cellStyle name="20% - Accent1 2 5 3 2 2 2" xfId="14444"/>
    <cellStyle name="20% - Accent1 2 5 3 2 2 2 2" xfId="33506"/>
    <cellStyle name="20% - Accent1 2 5 3 2 2 2 3" xfId="52567"/>
    <cellStyle name="20% - Accent1 2 5 3 2 2 3" xfId="25228"/>
    <cellStyle name="20% - Accent1 2 5 3 2 2 4" xfId="44289"/>
    <cellStyle name="20% - Accent1 2 5 3 2 3" xfId="8656"/>
    <cellStyle name="20% - Accent1 2 5 3 2 3 2" xfId="16934"/>
    <cellStyle name="20% - Accent1 2 5 3 2 3 2 2" xfId="35996"/>
    <cellStyle name="20% - Accent1 2 5 3 2 3 2 3" xfId="55057"/>
    <cellStyle name="20% - Accent1 2 5 3 2 3 3" xfId="27718"/>
    <cellStyle name="20% - Accent1 2 5 3 2 3 4" xfId="46779"/>
    <cellStyle name="20% - Accent1 2 5 3 2 4" xfId="2836"/>
    <cellStyle name="20% - Accent1 2 5 3 2 4 2" xfId="21946"/>
    <cellStyle name="20% - Accent1 2 5 3 2 4 3" xfId="41007"/>
    <cellStyle name="20% - Accent1 2 5 3 2 5" xfId="11162"/>
    <cellStyle name="20% - Accent1 2 5 3 2 5 2" xfId="30224"/>
    <cellStyle name="20% - Accent1 2 5 3 2 5 3" xfId="49285"/>
    <cellStyle name="20% - Accent1 2 5 3 2 6" xfId="19440"/>
    <cellStyle name="20% - Accent1 2 5 3 2 7" xfId="38501"/>
    <cellStyle name="20% - Accent1 2 5 3 3" xfId="6161"/>
    <cellStyle name="20% - Accent1 2 5 3 3 2" xfId="14443"/>
    <cellStyle name="20% - Accent1 2 5 3 3 2 2" xfId="33505"/>
    <cellStyle name="20% - Accent1 2 5 3 3 2 3" xfId="52566"/>
    <cellStyle name="20% - Accent1 2 5 3 3 3" xfId="25227"/>
    <cellStyle name="20% - Accent1 2 5 3 3 4" xfId="44288"/>
    <cellStyle name="20% - Accent1 2 5 3 4" xfId="8655"/>
    <cellStyle name="20% - Accent1 2 5 3 4 2" xfId="16933"/>
    <cellStyle name="20% - Accent1 2 5 3 4 2 2" xfId="35995"/>
    <cellStyle name="20% - Accent1 2 5 3 4 2 3" xfId="55056"/>
    <cellStyle name="20% - Accent1 2 5 3 4 3" xfId="27717"/>
    <cellStyle name="20% - Accent1 2 5 3 4 4" xfId="46778"/>
    <cellStyle name="20% - Accent1 2 5 3 5" xfId="2835"/>
    <cellStyle name="20% - Accent1 2 5 3 5 2" xfId="21945"/>
    <cellStyle name="20% - Accent1 2 5 3 5 3" xfId="41006"/>
    <cellStyle name="20% - Accent1 2 5 3 6" xfId="11161"/>
    <cellStyle name="20% - Accent1 2 5 3 6 2" xfId="30223"/>
    <cellStyle name="20% - Accent1 2 5 3 6 3" xfId="49284"/>
    <cellStyle name="20% - Accent1 2 5 3 7" xfId="19439"/>
    <cellStyle name="20% - Accent1 2 5 3 8" xfId="38500"/>
    <cellStyle name="20% - Accent1 2 5 4" xfId="87"/>
    <cellStyle name="20% - Accent1 2 5 4 2" xfId="6163"/>
    <cellStyle name="20% - Accent1 2 5 4 2 2" xfId="14445"/>
    <cellStyle name="20% - Accent1 2 5 4 2 2 2" xfId="33507"/>
    <cellStyle name="20% - Accent1 2 5 4 2 2 3" xfId="52568"/>
    <cellStyle name="20% - Accent1 2 5 4 2 3" xfId="25229"/>
    <cellStyle name="20% - Accent1 2 5 4 2 4" xfId="44290"/>
    <cellStyle name="20% - Accent1 2 5 4 3" xfId="8657"/>
    <cellStyle name="20% - Accent1 2 5 4 3 2" xfId="16935"/>
    <cellStyle name="20% - Accent1 2 5 4 3 2 2" xfId="35997"/>
    <cellStyle name="20% - Accent1 2 5 4 3 2 3" xfId="55058"/>
    <cellStyle name="20% - Accent1 2 5 4 3 3" xfId="27719"/>
    <cellStyle name="20% - Accent1 2 5 4 3 4" xfId="46780"/>
    <cellStyle name="20% - Accent1 2 5 4 4" xfId="2837"/>
    <cellStyle name="20% - Accent1 2 5 4 4 2" xfId="21947"/>
    <cellStyle name="20% - Accent1 2 5 4 4 3" xfId="41008"/>
    <cellStyle name="20% - Accent1 2 5 4 5" xfId="11163"/>
    <cellStyle name="20% - Accent1 2 5 4 5 2" xfId="30225"/>
    <cellStyle name="20% - Accent1 2 5 4 5 3" xfId="49286"/>
    <cellStyle name="20% - Accent1 2 5 4 6" xfId="19441"/>
    <cellStyle name="20% - Accent1 2 5 4 7" xfId="38502"/>
    <cellStyle name="20% - Accent1 2 5 5" xfId="88"/>
    <cellStyle name="20% - Accent1 2 5 5 2" xfId="6164"/>
    <cellStyle name="20% - Accent1 2 5 5 2 2" xfId="14446"/>
    <cellStyle name="20% - Accent1 2 5 5 2 2 2" xfId="33508"/>
    <cellStyle name="20% - Accent1 2 5 5 2 2 3" xfId="52569"/>
    <cellStyle name="20% - Accent1 2 5 5 2 3" xfId="25230"/>
    <cellStyle name="20% - Accent1 2 5 5 2 4" xfId="44291"/>
    <cellStyle name="20% - Accent1 2 5 5 3" xfId="8658"/>
    <cellStyle name="20% - Accent1 2 5 5 3 2" xfId="16936"/>
    <cellStyle name="20% - Accent1 2 5 5 3 2 2" xfId="35998"/>
    <cellStyle name="20% - Accent1 2 5 5 3 2 3" xfId="55059"/>
    <cellStyle name="20% - Accent1 2 5 5 3 3" xfId="27720"/>
    <cellStyle name="20% - Accent1 2 5 5 3 4" xfId="46781"/>
    <cellStyle name="20% - Accent1 2 5 5 4" xfId="2838"/>
    <cellStyle name="20% - Accent1 2 5 5 4 2" xfId="21948"/>
    <cellStyle name="20% - Accent1 2 5 5 4 3" xfId="41009"/>
    <cellStyle name="20% - Accent1 2 5 5 5" xfId="11164"/>
    <cellStyle name="20% - Accent1 2 5 5 5 2" xfId="30226"/>
    <cellStyle name="20% - Accent1 2 5 5 5 3" xfId="49287"/>
    <cellStyle name="20% - Accent1 2 5 5 6" xfId="19442"/>
    <cellStyle name="20% - Accent1 2 5 5 7" xfId="38503"/>
    <cellStyle name="20% - Accent1 2 5 6" xfId="2839"/>
    <cellStyle name="20% - Accent1 2 5 6 2" xfId="11165"/>
    <cellStyle name="20% - Accent1 2 5 6 2 2" xfId="30227"/>
    <cellStyle name="20% - Accent1 2 5 6 2 3" xfId="49288"/>
    <cellStyle name="20% - Accent1 2 5 6 3" xfId="21949"/>
    <cellStyle name="20% - Accent1 2 5 6 4" xfId="41010"/>
    <cellStyle name="20% - Accent1 2 5 7" xfId="5838"/>
    <cellStyle name="20% - Accent1 2 5 7 2" xfId="14120"/>
    <cellStyle name="20% - Accent1 2 5 7 2 2" xfId="33182"/>
    <cellStyle name="20% - Accent1 2 5 7 2 3" xfId="52243"/>
    <cellStyle name="20% - Accent1 2 5 7 3" xfId="24904"/>
    <cellStyle name="20% - Accent1 2 5 7 4" xfId="43965"/>
    <cellStyle name="20% - Accent1 2 5 8" xfId="6158"/>
    <cellStyle name="20% - Accent1 2 5 8 2" xfId="14440"/>
    <cellStyle name="20% - Accent1 2 5 8 2 2" xfId="33502"/>
    <cellStyle name="20% - Accent1 2 5 8 2 3" xfId="52563"/>
    <cellStyle name="20% - Accent1 2 5 8 3" xfId="25224"/>
    <cellStyle name="20% - Accent1 2 5 8 4" xfId="44285"/>
    <cellStyle name="20% - Accent1 2 5 9" xfId="8652"/>
    <cellStyle name="20% - Accent1 2 5 9 2" xfId="16930"/>
    <cellStyle name="20% - Accent1 2 5 9 2 2" xfId="35992"/>
    <cellStyle name="20% - Accent1 2 5 9 2 3" xfId="55053"/>
    <cellStyle name="20% - Accent1 2 5 9 3" xfId="27714"/>
    <cellStyle name="20% - Accent1 2 5 9 4" xfId="46775"/>
    <cellStyle name="20% - Accent1 2 6" xfId="89"/>
    <cellStyle name="20% - Accent1 2 6 10" xfId="2840"/>
    <cellStyle name="20% - Accent1 2 6 10 2" xfId="21950"/>
    <cellStyle name="20% - Accent1 2 6 10 3" xfId="41011"/>
    <cellStyle name="20% - Accent1 2 6 11" xfId="11166"/>
    <cellStyle name="20% - Accent1 2 6 11 2" xfId="30228"/>
    <cellStyle name="20% - Accent1 2 6 11 3" xfId="49289"/>
    <cellStyle name="20% - Accent1 2 6 12" xfId="19443"/>
    <cellStyle name="20% - Accent1 2 6 13" xfId="38504"/>
    <cellStyle name="20% - Accent1 2 6 2" xfId="90"/>
    <cellStyle name="20% - Accent1 2 6 2 2" xfId="91"/>
    <cellStyle name="20% - Accent1 2 6 2 2 2" xfId="6167"/>
    <cellStyle name="20% - Accent1 2 6 2 2 2 2" xfId="14449"/>
    <cellStyle name="20% - Accent1 2 6 2 2 2 2 2" xfId="33511"/>
    <cellStyle name="20% - Accent1 2 6 2 2 2 2 3" xfId="52572"/>
    <cellStyle name="20% - Accent1 2 6 2 2 2 3" xfId="25233"/>
    <cellStyle name="20% - Accent1 2 6 2 2 2 4" xfId="44294"/>
    <cellStyle name="20% - Accent1 2 6 2 2 3" xfId="8661"/>
    <cellStyle name="20% - Accent1 2 6 2 2 3 2" xfId="16939"/>
    <cellStyle name="20% - Accent1 2 6 2 2 3 2 2" xfId="36001"/>
    <cellStyle name="20% - Accent1 2 6 2 2 3 2 3" xfId="55062"/>
    <cellStyle name="20% - Accent1 2 6 2 2 3 3" xfId="27723"/>
    <cellStyle name="20% - Accent1 2 6 2 2 3 4" xfId="46784"/>
    <cellStyle name="20% - Accent1 2 6 2 2 4" xfId="2842"/>
    <cellStyle name="20% - Accent1 2 6 2 2 4 2" xfId="21952"/>
    <cellStyle name="20% - Accent1 2 6 2 2 4 3" xfId="41013"/>
    <cellStyle name="20% - Accent1 2 6 2 2 5" xfId="11168"/>
    <cellStyle name="20% - Accent1 2 6 2 2 5 2" xfId="30230"/>
    <cellStyle name="20% - Accent1 2 6 2 2 5 3" xfId="49291"/>
    <cellStyle name="20% - Accent1 2 6 2 2 6" xfId="19445"/>
    <cellStyle name="20% - Accent1 2 6 2 2 7" xfId="38506"/>
    <cellStyle name="20% - Accent1 2 6 2 3" xfId="6166"/>
    <cellStyle name="20% - Accent1 2 6 2 3 2" xfId="14448"/>
    <cellStyle name="20% - Accent1 2 6 2 3 2 2" xfId="33510"/>
    <cellStyle name="20% - Accent1 2 6 2 3 2 3" xfId="52571"/>
    <cellStyle name="20% - Accent1 2 6 2 3 3" xfId="25232"/>
    <cellStyle name="20% - Accent1 2 6 2 3 4" xfId="44293"/>
    <cellStyle name="20% - Accent1 2 6 2 4" xfId="8660"/>
    <cellStyle name="20% - Accent1 2 6 2 4 2" xfId="16938"/>
    <cellStyle name="20% - Accent1 2 6 2 4 2 2" xfId="36000"/>
    <cellStyle name="20% - Accent1 2 6 2 4 2 3" xfId="55061"/>
    <cellStyle name="20% - Accent1 2 6 2 4 3" xfId="27722"/>
    <cellStyle name="20% - Accent1 2 6 2 4 4" xfId="46783"/>
    <cellStyle name="20% - Accent1 2 6 2 5" xfId="2841"/>
    <cellStyle name="20% - Accent1 2 6 2 5 2" xfId="21951"/>
    <cellStyle name="20% - Accent1 2 6 2 5 3" xfId="41012"/>
    <cellStyle name="20% - Accent1 2 6 2 6" xfId="11167"/>
    <cellStyle name="20% - Accent1 2 6 2 6 2" xfId="30229"/>
    <cellStyle name="20% - Accent1 2 6 2 6 3" xfId="49290"/>
    <cellStyle name="20% - Accent1 2 6 2 7" xfId="19444"/>
    <cellStyle name="20% - Accent1 2 6 2 8" xfId="38505"/>
    <cellStyle name="20% - Accent1 2 6 3" xfId="92"/>
    <cellStyle name="20% - Accent1 2 6 3 2" xfId="93"/>
    <cellStyle name="20% - Accent1 2 6 3 2 2" xfId="6169"/>
    <cellStyle name="20% - Accent1 2 6 3 2 2 2" xfId="14451"/>
    <cellStyle name="20% - Accent1 2 6 3 2 2 2 2" xfId="33513"/>
    <cellStyle name="20% - Accent1 2 6 3 2 2 2 3" xfId="52574"/>
    <cellStyle name="20% - Accent1 2 6 3 2 2 3" xfId="25235"/>
    <cellStyle name="20% - Accent1 2 6 3 2 2 4" xfId="44296"/>
    <cellStyle name="20% - Accent1 2 6 3 2 3" xfId="8663"/>
    <cellStyle name="20% - Accent1 2 6 3 2 3 2" xfId="16941"/>
    <cellStyle name="20% - Accent1 2 6 3 2 3 2 2" xfId="36003"/>
    <cellStyle name="20% - Accent1 2 6 3 2 3 2 3" xfId="55064"/>
    <cellStyle name="20% - Accent1 2 6 3 2 3 3" xfId="27725"/>
    <cellStyle name="20% - Accent1 2 6 3 2 3 4" xfId="46786"/>
    <cellStyle name="20% - Accent1 2 6 3 2 4" xfId="2844"/>
    <cellStyle name="20% - Accent1 2 6 3 2 4 2" xfId="21954"/>
    <cellStyle name="20% - Accent1 2 6 3 2 4 3" xfId="41015"/>
    <cellStyle name="20% - Accent1 2 6 3 2 5" xfId="11170"/>
    <cellStyle name="20% - Accent1 2 6 3 2 5 2" xfId="30232"/>
    <cellStyle name="20% - Accent1 2 6 3 2 5 3" xfId="49293"/>
    <cellStyle name="20% - Accent1 2 6 3 2 6" xfId="19447"/>
    <cellStyle name="20% - Accent1 2 6 3 2 7" xfId="38508"/>
    <cellStyle name="20% - Accent1 2 6 3 3" xfId="6168"/>
    <cellStyle name="20% - Accent1 2 6 3 3 2" xfId="14450"/>
    <cellStyle name="20% - Accent1 2 6 3 3 2 2" xfId="33512"/>
    <cellStyle name="20% - Accent1 2 6 3 3 2 3" xfId="52573"/>
    <cellStyle name="20% - Accent1 2 6 3 3 3" xfId="25234"/>
    <cellStyle name="20% - Accent1 2 6 3 3 4" xfId="44295"/>
    <cellStyle name="20% - Accent1 2 6 3 4" xfId="8662"/>
    <cellStyle name="20% - Accent1 2 6 3 4 2" xfId="16940"/>
    <cellStyle name="20% - Accent1 2 6 3 4 2 2" xfId="36002"/>
    <cellStyle name="20% - Accent1 2 6 3 4 2 3" xfId="55063"/>
    <cellStyle name="20% - Accent1 2 6 3 4 3" xfId="27724"/>
    <cellStyle name="20% - Accent1 2 6 3 4 4" xfId="46785"/>
    <cellStyle name="20% - Accent1 2 6 3 5" xfId="2843"/>
    <cellStyle name="20% - Accent1 2 6 3 5 2" xfId="21953"/>
    <cellStyle name="20% - Accent1 2 6 3 5 3" xfId="41014"/>
    <cellStyle name="20% - Accent1 2 6 3 6" xfId="11169"/>
    <cellStyle name="20% - Accent1 2 6 3 6 2" xfId="30231"/>
    <cellStyle name="20% - Accent1 2 6 3 6 3" xfId="49292"/>
    <cellStyle name="20% - Accent1 2 6 3 7" xfId="19446"/>
    <cellStyle name="20% - Accent1 2 6 3 8" xfId="38507"/>
    <cellStyle name="20% - Accent1 2 6 4" xfId="94"/>
    <cellStyle name="20% - Accent1 2 6 4 2" xfId="6170"/>
    <cellStyle name="20% - Accent1 2 6 4 2 2" xfId="14452"/>
    <cellStyle name="20% - Accent1 2 6 4 2 2 2" xfId="33514"/>
    <cellStyle name="20% - Accent1 2 6 4 2 2 3" xfId="52575"/>
    <cellStyle name="20% - Accent1 2 6 4 2 3" xfId="25236"/>
    <cellStyle name="20% - Accent1 2 6 4 2 4" xfId="44297"/>
    <cellStyle name="20% - Accent1 2 6 4 3" xfId="8664"/>
    <cellStyle name="20% - Accent1 2 6 4 3 2" xfId="16942"/>
    <cellStyle name="20% - Accent1 2 6 4 3 2 2" xfId="36004"/>
    <cellStyle name="20% - Accent1 2 6 4 3 2 3" xfId="55065"/>
    <cellStyle name="20% - Accent1 2 6 4 3 3" xfId="27726"/>
    <cellStyle name="20% - Accent1 2 6 4 3 4" xfId="46787"/>
    <cellStyle name="20% - Accent1 2 6 4 4" xfId="2845"/>
    <cellStyle name="20% - Accent1 2 6 4 4 2" xfId="21955"/>
    <cellStyle name="20% - Accent1 2 6 4 4 3" xfId="41016"/>
    <cellStyle name="20% - Accent1 2 6 4 5" xfId="11171"/>
    <cellStyle name="20% - Accent1 2 6 4 5 2" xfId="30233"/>
    <cellStyle name="20% - Accent1 2 6 4 5 3" xfId="49294"/>
    <cellStyle name="20% - Accent1 2 6 4 6" xfId="19448"/>
    <cellStyle name="20% - Accent1 2 6 4 7" xfId="38509"/>
    <cellStyle name="20% - Accent1 2 6 5" xfId="95"/>
    <cellStyle name="20% - Accent1 2 6 5 2" xfId="6171"/>
    <cellStyle name="20% - Accent1 2 6 5 2 2" xfId="14453"/>
    <cellStyle name="20% - Accent1 2 6 5 2 2 2" xfId="33515"/>
    <cellStyle name="20% - Accent1 2 6 5 2 2 3" xfId="52576"/>
    <cellStyle name="20% - Accent1 2 6 5 2 3" xfId="25237"/>
    <cellStyle name="20% - Accent1 2 6 5 2 4" xfId="44298"/>
    <cellStyle name="20% - Accent1 2 6 5 3" xfId="8665"/>
    <cellStyle name="20% - Accent1 2 6 5 3 2" xfId="16943"/>
    <cellStyle name="20% - Accent1 2 6 5 3 2 2" xfId="36005"/>
    <cellStyle name="20% - Accent1 2 6 5 3 2 3" xfId="55066"/>
    <cellStyle name="20% - Accent1 2 6 5 3 3" xfId="27727"/>
    <cellStyle name="20% - Accent1 2 6 5 3 4" xfId="46788"/>
    <cellStyle name="20% - Accent1 2 6 5 4" xfId="2846"/>
    <cellStyle name="20% - Accent1 2 6 5 4 2" xfId="21956"/>
    <cellStyle name="20% - Accent1 2 6 5 4 3" xfId="41017"/>
    <cellStyle name="20% - Accent1 2 6 5 5" xfId="11172"/>
    <cellStyle name="20% - Accent1 2 6 5 5 2" xfId="30234"/>
    <cellStyle name="20% - Accent1 2 6 5 5 3" xfId="49295"/>
    <cellStyle name="20% - Accent1 2 6 5 6" xfId="19449"/>
    <cellStyle name="20% - Accent1 2 6 5 7" xfId="38510"/>
    <cellStyle name="20% - Accent1 2 6 6" xfId="2847"/>
    <cellStyle name="20% - Accent1 2 6 6 2" xfId="11173"/>
    <cellStyle name="20% - Accent1 2 6 6 2 2" xfId="30235"/>
    <cellStyle name="20% - Accent1 2 6 6 2 3" xfId="49296"/>
    <cellStyle name="20% - Accent1 2 6 6 3" xfId="21957"/>
    <cellStyle name="20% - Accent1 2 6 6 4" xfId="41018"/>
    <cellStyle name="20% - Accent1 2 6 7" xfId="5936"/>
    <cellStyle name="20% - Accent1 2 6 7 2" xfId="14218"/>
    <cellStyle name="20% - Accent1 2 6 7 2 2" xfId="33280"/>
    <cellStyle name="20% - Accent1 2 6 7 2 3" xfId="52341"/>
    <cellStyle name="20% - Accent1 2 6 7 3" xfId="25002"/>
    <cellStyle name="20% - Accent1 2 6 7 4" xfId="44063"/>
    <cellStyle name="20% - Accent1 2 6 8" xfId="6165"/>
    <cellStyle name="20% - Accent1 2 6 8 2" xfId="14447"/>
    <cellStyle name="20% - Accent1 2 6 8 2 2" xfId="33509"/>
    <cellStyle name="20% - Accent1 2 6 8 2 3" xfId="52570"/>
    <cellStyle name="20% - Accent1 2 6 8 3" xfId="25231"/>
    <cellStyle name="20% - Accent1 2 6 8 4" xfId="44292"/>
    <cellStyle name="20% - Accent1 2 6 9" xfId="8659"/>
    <cellStyle name="20% - Accent1 2 6 9 2" xfId="16937"/>
    <cellStyle name="20% - Accent1 2 6 9 2 2" xfId="35999"/>
    <cellStyle name="20% - Accent1 2 6 9 2 3" xfId="55060"/>
    <cellStyle name="20% - Accent1 2 6 9 3" xfId="27721"/>
    <cellStyle name="20% - Accent1 2 6 9 4" xfId="46782"/>
    <cellStyle name="20% - Accent1 2 7" xfId="96"/>
    <cellStyle name="20% - Accent1 2 7 10" xfId="11174"/>
    <cellStyle name="20% - Accent1 2 7 10 2" xfId="30236"/>
    <cellStyle name="20% - Accent1 2 7 10 3" xfId="49297"/>
    <cellStyle name="20% - Accent1 2 7 11" xfId="19450"/>
    <cellStyle name="20% - Accent1 2 7 12" xfId="38511"/>
    <cellStyle name="20% - Accent1 2 7 2" xfId="97"/>
    <cellStyle name="20% - Accent1 2 7 2 2" xfId="98"/>
    <cellStyle name="20% - Accent1 2 7 2 2 2" xfId="6174"/>
    <cellStyle name="20% - Accent1 2 7 2 2 2 2" xfId="14456"/>
    <cellStyle name="20% - Accent1 2 7 2 2 2 2 2" xfId="33518"/>
    <cellStyle name="20% - Accent1 2 7 2 2 2 2 3" xfId="52579"/>
    <cellStyle name="20% - Accent1 2 7 2 2 2 3" xfId="25240"/>
    <cellStyle name="20% - Accent1 2 7 2 2 2 4" xfId="44301"/>
    <cellStyle name="20% - Accent1 2 7 2 2 3" xfId="8668"/>
    <cellStyle name="20% - Accent1 2 7 2 2 3 2" xfId="16946"/>
    <cellStyle name="20% - Accent1 2 7 2 2 3 2 2" xfId="36008"/>
    <cellStyle name="20% - Accent1 2 7 2 2 3 2 3" xfId="55069"/>
    <cellStyle name="20% - Accent1 2 7 2 2 3 3" xfId="27730"/>
    <cellStyle name="20% - Accent1 2 7 2 2 3 4" xfId="46791"/>
    <cellStyle name="20% - Accent1 2 7 2 2 4" xfId="2850"/>
    <cellStyle name="20% - Accent1 2 7 2 2 4 2" xfId="21960"/>
    <cellStyle name="20% - Accent1 2 7 2 2 4 3" xfId="41021"/>
    <cellStyle name="20% - Accent1 2 7 2 2 5" xfId="11176"/>
    <cellStyle name="20% - Accent1 2 7 2 2 5 2" xfId="30238"/>
    <cellStyle name="20% - Accent1 2 7 2 2 5 3" xfId="49299"/>
    <cellStyle name="20% - Accent1 2 7 2 2 6" xfId="19452"/>
    <cellStyle name="20% - Accent1 2 7 2 2 7" xfId="38513"/>
    <cellStyle name="20% - Accent1 2 7 2 3" xfId="6173"/>
    <cellStyle name="20% - Accent1 2 7 2 3 2" xfId="14455"/>
    <cellStyle name="20% - Accent1 2 7 2 3 2 2" xfId="33517"/>
    <cellStyle name="20% - Accent1 2 7 2 3 2 3" xfId="52578"/>
    <cellStyle name="20% - Accent1 2 7 2 3 3" xfId="25239"/>
    <cellStyle name="20% - Accent1 2 7 2 3 4" xfId="44300"/>
    <cellStyle name="20% - Accent1 2 7 2 4" xfId="8667"/>
    <cellStyle name="20% - Accent1 2 7 2 4 2" xfId="16945"/>
    <cellStyle name="20% - Accent1 2 7 2 4 2 2" xfId="36007"/>
    <cellStyle name="20% - Accent1 2 7 2 4 2 3" xfId="55068"/>
    <cellStyle name="20% - Accent1 2 7 2 4 3" xfId="27729"/>
    <cellStyle name="20% - Accent1 2 7 2 4 4" xfId="46790"/>
    <cellStyle name="20% - Accent1 2 7 2 5" xfId="2849"/>
    <cellStyle name="20% - Accent1 2 7 2 5 2" xfId="21959"/>
    <cellStyle name="20% - Accent1 2 7 2 5 3" xfId="41020"/>
    <cellStyle name="20% - Accent1 2 7 2 6" xfId="11175"/>
    <cellStyle name="20% - Accent1 2 7 2 6 2" xfId="30237"/>
    <cellStyle name="20% - Accent1 2 7 2 6 3" xfId="49298"/>
    <cellStyle name="20% - Accent1 2 7 2 7" xfId="19451"/>
    <cellStyle name="20% - Accent1 2 7 2 8" xfId="38512"/>
    <cellStyle name="20% - Accent1 2 7 3" xfId="99"/>
    <cellStyle name="20% - Accent1 2 7 3 2" xfId="6175"/>
    <cellStyle name="20% - Accent1 2 7 3 2 2" xfId="14457"/>
    <cellStyle name="20% - Accent1 2 7 3 2 2 2" xfId="33519"/>
    <cellStyle name="20% - Accent1 2 7 3 2 2 3" xfId="52580"/>
    <cellStyle name="20% - Accent1 2 7 3 2 3" xfId="25241"/>
    <cellStyle name="20% - Accent1 2 7 3 2 4" xfId="44302"/>
    <cellStyle name="20% - Accent1 2 7 3 3" xfId="8669"/>
    <cellStyle name="20% - Accent1 2 7 3 3 2" xfId="16947"/>
    <cellStyle name="20% - Accent1 2 7 3 3 2 2" xfId="36009"/>
    <cellStyle name="20% - Accent1 2 7 3 3 2 3" xfId="55070"/>
    <cellStyle name="20% - Accent1 2 7 3 3 3" xfId="27731"/>
    <cellStyle name="20% - Accent1 2 7 3 3 4" xfId="46792"/>
    <cellStyle name="20% - Accent1 2 7 3 4" xfId="2851"/>
    <cellStyle name="20% - Accent1 2 7 3 4 2" xfId="21961"/>
    <cellStyle name="20% - Accent1 2 7 3 4 3" xfId="41022"/>
    <cellStyle name="20% - Accent1 2 7 3 5" xfId="11177"/>
    <cellStyle name="20% - Accent1 2 7 3 5 2" xfId="30239"/>
    <cellStyle name="20% - Accent1 2 7 3 5 3" xfId="49300"/>
    <cellStyle name="20% - Accent1 2 7 3 6" xfId="19453"/>
    <cellStyle name="20% - Accent1 2 7 3 7" xfId="38514"/>
    <cellStyle name="20% - Accent1 2 7 4" xfId="100"/>
    <cellStyle name="20% - Accent1 2 7 4 2" xfId="6176"/>
    <cellStyle name="20% - Accent1 2 7 4 2 2" xfId="14458"/>
    <cellStyle name="20% - Accent1 2 7 4 2 2 2" xfId="33520"/>
    <cellStyle name="20% - Accent1 2 7 4 2 2 3" xfId="52581"/>
    <cellStyle name="20% - Accent1 2 7 4 2 3" xfId="25242"/>
    <cellStyle name="20% - Accent1 2 7 4 2 4" xfId="44303"/>
    <cellStyle name="20% - Accent1 2 7 4 3" xfId="8670"/>
    <cellStyle name="20% - Accent1 2 7 4 3 2" xfId="16948"/>
    <cellStyle name="20% - Accent1 2 7 4 3 2 2" xfId="36010"/>
    <cellStyle name="20% - Accent1 2 7 4 3 2 3" xfId="55071"/>
    <cellStyle name="20% - Accent1 2 7 4 3 3" xfId="27732"/>
    <cellStyle name="20% - Accent1 2 7 4 3 4" xfId="46793"/>
    <cellStyle name="20% - Accent1 2 7 4 4" xfId="2852"/>
    <cellStyle name="20% - Accent1 2 7 4 4 2" xfId="21962"/>
    <cellStyle name="20% - Accent1 2 7 4 4 3" xfId="41023"/>
    <cellStyle name="20% - Accent1 2 7 4 5" xfId="11178"/>
    <cellStyle name="20% - Accent1 2 7 4 5 2" xfId="30240"/>
    <cellStyle name="20% - Accent1 2 7 4 5 3" xfId="49301"/>
    <cellStyle name="20% - Accent1 2 7 4 6" xfId="19454"/>
    <cellStyle name="20% - Accent1 2 7 4 7" xfId="38515"/>
    <cellStyle name="20% - Accent1 2 7 5" xfId="2853"/>
    <cellStyle name="20% - Accent1 2 7 5 2" xfId="11179"/>
    <cellStyle name="20% - Accent1 2 7 5 2 2" xfId="30241"/>
    <cellStyle name="20% - Accent1 2 7 5 2 3" xfId="49302"/>
    <cellStyle name="20% - Accent1 2 7 5 3" xfId="21963"/>
    <cellStyle name="20% - Accent1 2 7 5 4" xfId="41024"/>
    <cellStyle name="20% - Accent1 2 7 6" xfId="5722"/>
    <cellStyle name="20% - Accent1 2 7 6 2" xfId="14008"/>
    <cellStyle name="20% - Accent1 2 7 6 2 2" xfId="33070"/>
    <cellStyle name="20% - Accent1 2 7 6 2 3" xfId="52131"/>
    <cellStyle name="20% - Accent1 2 7 6 3" xfId="24792"/>
    <cellStyle name="20% - Accent1 2 7 6 4" xfId="43853"/>
    <cellStyle name="20% - Accent1 2 7 7" xfId="6172"/>
    <cellStyle name="20% - Accent1 2 7 7 2" xfId="14454"/>
    <cellStyle name="20% - Accent1 2 7 7 2 2" xfId="33516"/>
    <cellStyle name="20% - Accent1 2 7 7 2 3" xfId="52577"/>
    <cellStyle name="20% - Accent1 2 7 7 3" xfId="25238"/>
    <cellStyle name="20% - Accent1 2 7 7 4" xfId="44299"/>
    <cellStyle name="20% - Accent1 2 7 8" xfId="8666"/>
    <cellStyle name="20% - Accent1 2 7 8 2" xfId="16944"/>
    <cellStyle name="20% - Accent1 2 7 8 2 2" xfId="36006"/>
    <cellStyle name="20% - Accent1 2 7 8 2 3" xfId="55067"/>
    <cellStyle name="20% - Accent1 2 7 8 3" xfId="27728"/>
    <cellStyle name="20% - Accent1 2 7 8 4" xfId="46789"/>
    <cellStyle name="20% - Accent1 2 7 9" xfId="2848"/>
    <cellStyle name="20% - Accent1 2 7 9 2" xfId="21958"/>
    <cellStyle name="20% - Accent1 2 7 9 3" xfId="41019"/>
    <cellStyle name="20% - Accent1 2 8" xfId="101"/>
    <cellStyle name="20% - Accent1 2 8 2" xfId="102"/>
    <cellStyle name="20% - Accent1 2 8 2 2" xfId="6178"/>
    <cellStyle name="20% - Accent1 2 8 2 2 2" xfId="14460"/>
    <cellStyle name="20% - Accent1 2 8 2 2 2 2" xfId="33522"/>
    <cellStyle name="20% - Accent1 2 8 2 2 2 3" xfId="52583"/>
    <cellStyle name="20% - Accent1 2 8 2 2 3" xfId="25244"/>
    <cellStyle name="20% - Accent1 2 8 2 2 4" xfId="44305"/>
    <cellStyle name="20% - Accent1 2 8 2 3" xfId="8672"/>
    <cellStyle name="20% - Accent1 2 8 2 3 2" xfId="16950"/>
    <cellStyle name="20% - Accent1 2 8 2 3 2 2" xfId="36012"/>
    <cellStyle name="20% - Accent1 2 8 2 3 2 3" xfId="55073"/>
    <cellStyle name="20% - Accent1 2 8 2 3 3" xfId="27734"/>
    <cellStyle name="20% - Accent1 2 8 2 3 4" xfId="46795"/>
    <cellStyle name="20% - Accent1 2 8 2 4" xfId="2855"/>
    <cellStyle name="20% - Accent1 2 8 2 4 2" xfId="21965"/>
    <cellStyle name="20% - Accent1 2 8 2 4 3" xfId="41026"/>
    <cellStyle name="20% - Accent1 2 8 2 5" xfId="11181"/>
    <cellStyle name="20% - Accent1 2 8 2 5 2" xfId="30243"/>
    <cellStyle name="20% - Accent1 2 8 2 5 3" xfId="49304"/>
    <cellStyle name="20% - Accent1 2 8 2 6" xfId="19456"/>
    <cellStyle name="20% - Accent1 2 8 2 7" xfId="38517"/>
    <cellStyle name="20% - Accent1 2 8 3" xfId="6177"/>
    <cellStyle name="20% - Accent1 2 8 3 2" xfId="14459"/>
    <cellStyle name="20% - Accent1 2 8 3 2 2" xfId="33521"/>
    <cellStyle name="20% - Accent1 2 8 3 2 3" xfId="52582"/>
    <cellStyle name="20% - Accent1 2 8 3 3" xfId="25243"/>
    <cellStyle name="20% - Accent1 2 8 3 4" xfId="44304"/>
    <cellStyle name="20% - Accent1 2 8 4" xfId="8671"/>
    <cellStyle name="20% - Accent1 2 8 4 2" xfId="16949"/>
    <cellStyle name="20% - Accent1 2 8 4 2 2" xfId="36011"/>
    <cellStyle name="20% - Accent1 2 8 4 2 3" xfId="55072"/>
    <cellStyle name="20% - Accent1 2 8 4 3" xfId="27733"/>
    <cellStyle name="20% - Accent1 2 8 4 4" xfId="46794"/>
    <cellStyle name="20% - Accent1 2 8 5" xfId="2854"/>
    <cellStyle name="20% - Accent1 2 8 5 2" xfId="21964"/>
    <cellStyle name="20% - Accent1 2 8 5 3" xfId="41025"/>
    <cellStyle name="20% - Accent1 2 8 6" xfId="11180"/>
    <cellStyle name="20% - Accent1 2 8 6 2" xfId="30242"/>
    <cellStyle name="20% - Accent1 2 8 6 3" xfId="49303"/>
    <cellStyle name="20% - Accent1 2 8 7" xfId="19455"/>
    <cellStyle name="20% - Accent1 2 8 8" xfId="38516"/>
    <cellStyle name="20% - Accent1 2 9" xfId="103"/>
    <cellStyle name="20% - Accent1 2 9 2" xfId="104"/>
    <cellStyle name="20% - Accent1 2 9 2 2" xfId="6180"/>
    <cellStyle name="20% - Accent1 2 9 2 2 2" xfId="14462"/>
    <cellStyle name="20% - Accent1 2 9 2 2 2 2" xfId="33524"/>
    <cellStyle name="20% - Accent1 2 9 2 2 2 3" xfId="52585"/>
    <cellStyle name="20% - Accent1 2 9 2 2 3" xfId="25246"/>
    <cellStyle name="20% - Accent1 2 9 2 2 4" xfId="44307"/>
    <cellStyle name="20% - Accent1 2 9 2 3" xfId="8674"/>
    <cellStyle name="20% - Accent1 2 9 2 3 2" xfId="16952"/>
    <cellStyle name="20% - Accent1 2 9 2 3 2 2" xfId="36014"/>
    <cellStyle name="20% - Accent1 2 9 2 3 2 3" xfId="55075"/>
    <cellStyle name="20% - Accent1 2 9 2 3 3" xfId="27736"/>
    <cellStyle name="20% - Accent1 2 9 2 3 4" xfId="46797"/>
    <cellStyle name="20% - Accent1 2 9 2 4" xfId="2857"/>
    <cellStyle name="20% - Accent1 2 9 2 4 2" xfId="21967"/>
    <cellStyle name="20% - Accent1 2 9 2 4 3" xfId="41028"/>
    <cellStyle name="20% - Accent1 2 9 2 5" xfId="11183"/>
    <cellStyle name="20% - Accent1 2 9 2 5 2" xfId="30245"/>
    <cellStyle name="20% - Accent1 2 9 2 5 3" xfId="49306"/>
    <cellStyle name="20% - Accent1 2 9 2 6" xfId="19458"/>
    <cellStyle name="20% - Accent1 2 9 2 7" xfId="38519"/>
    <cellStyle name="20% - Accent1 2 9 3" xfId="6179"/>
    <cellStyle name="20% - Accent1 2 9 3 2" xfId="14461"/>
    <cellStyle name="20% - Accent1 2 9 3 2 2" xfId="33523"/>
    <cellStyle name="20% - Accent1 2 9 3 2 3" xfId="52584"/>
    <cellStyle name="20% - Accent1 2 9 3 3" xfId="25245"/>
    <cellStyle name="20% - Accent1 2 9 3 4" xfId="44306"/>
    <cellStyle name="20% - Accent1 2 9 4" xfId="8673"/>
    <cellStyle name="20% - Accent1 2 9 4 2" xfId="16951"/>
    <cellStyle name="20% - Accent1 2 9 4 2 2" xfId="36013"/>
    <cellStyle name="20% - Accent1 2 9 4 2 3" xfId="55074"/>
    <cellStyle name="20% - Accent1 2 9 4 3" xfId="27735"/>
    <cellStyle name="20% - Accent1 2 9 4 4" xfId="46796"/>
    <cellStyle name="20% - Accent1 2 9 5" xfId="2856"/>
    <cellStyle name="20% - Accent1 2 9 5 2" xfId="21966"/>
    <cellStyle name="20% - Accent1 2 9 5 3" xfId="41027"/>
    <cellStyle name="20% - Accent1 2 9 6" xfId="11182"/>
    <cellStyle name="20% - Accent1 2 9 6 2" xfId="30244"/>
    <cellStyle name="20% - Accent1 2 9 6 3" xfId="49305"/>
    <cellStyle name="20% - Accent1 2 9 7" xfId="19457"/>
    <cellStyle name="20% - Accent1 2 9 8" xfId="38518"/>
    <cellStyle name="20% - Accent1 20" xfId="2735"/>
    <cellStyle name="20% - Accent1 20 2" xfId="21845"/>
    <cellStyle name="20% - Accent1 20 3" xfId="40906"/>
    <cellStyle name="20% - Accent1 21" xfId="11061"/>
    <cellStyle name="20% - Accent1 21 2" xfId="30123"/>
    <cellStyle name="20% - Accent1 21 3" xfId="49184"/>
    <cellStyle name="20% - Accent1 22" xfId="19342"/>
    <cellStyle name="20% - Accent1 22 2" xfId="38403"/>
    <cellStyle name="20% - Accent1 22 3" xfId="57464"/>
    <cellStyle name="20% - Accent1 23" xfId="19355"/>
    <cellStyle name="20% - Accent1 24" xfId="38416"/>
    <cellStyle name="20% - Accent1 3" xfId="105"/>
    <cellStyle name="20% - Accent1 3 10" xfId="5649"/>
    <cellStyle name="20% - Accent1 3 10 2" xfId="13936"/>
    <cellStyle name="20% - Accent1 3 10 2 2" xfId="32998"/>
    <cellStyle name="20% - Accent1 3 10 2 3" xfId="52059"/>
    <cellStyle name="20% - Accent1 3 10 3" xfId="24720"/>
    <cellStyle name="20% - Accent1 3 10 4" xfId="43781"/>
    <cellStyle name="20% - Accent1 3 11" xfId="6181"/>
    <cellStyle name="20% - Accent1 3 11 2" xfId="14463"/>
    <cellStyle name="20% - Accent1 3 11 2 2" xfId="33525"/>
    <cellStyle name="20% - Accent1 3 11 2 3" xfId="52586"/>
    <cellStyle name="20% - Accent1 3 11 3" xfId="25247"/>
    <cellStyle name="20% - Accent1 3 11 4" xfId="44308"/>
    <cellStyle name="20% - Accent1 3 12" xfId="8675"/>
    <cellStyle name="20% - Accent1 3 12 2" xfId="16953"/>
    <cellStyle name="20% - Accent1 3 12 2 2" xfId="36015"/>
    <cellStyle name="20% - Accent1 3 12 2 3" xfId="55076"/>
    <cellStyle name="20% - Accent1 3 12 3" xfId="27737"/>
    <cellStyle name="20% - Accent1 3 12 4" xfId="46798"/>
    <cellStyle name="20% - Accent1 3 13" xfId="2858"/>
    <cellStyle name="20% - Accent1 3 13 2" xfId="21968"/>
    <cellStyle name="20% - Accent1 3 13 3" xfId="41029"/>
    <cellStyle name="20% - Accent1 3 14" xfId="11184"/>
    <cellStyle name="20% - Accent1 3 14 2" xfId="30246"/>
    <cellStyle name="20% - Accent1 3 14 3" xfId="49307"/>
    <cellStyle name="20% - Accent1 3 15" xfId="19459"/>
    <cellStyle name="20% - Accent1 3 16" xfId="38520"/>
    <cellStyle name="20% - Accent1 3 2" xfId="106"/>
    <cellStyle name="20% - Accent1 3 2 10" xfId="2859"/>
    <cellStyle name="20% - Accent1 3 2 10 2" xfId="21969"/>
    <cellStyle name="20% - Accent1 3 2 10 3" xfId="41030"/>
    <cellStyle name="20% - Accent1 3 2 11" xfId="11185"/>
    <cellStyle name="20% - Accent1 3 2 11 2" xfId="30247"/>
    <cellStyle name="20% - Accent1 3 2 11 3" xfId="49308"/>
    <cellStyle name="20% - Accent1 3 2 12" xfId="19460"/>
    <cellStyle name="20% - Accent1 3 2 13" xfId="38521"/>
    <cellStyle name="20% - Accent1 3 2 2" xfId="107"/>
    <cellStyle name="20% - Accent1 3 2 2 2" xfId="108"/>
    <cellStyle name="20% - Accent1 3 2 2 2 2" xfId="6184"/>
    <cellStyle name="20% - Accent1 3 2 2 2 2 2" xfId="14466"/>
    <cellStyle name="20% - Accent1 3 2 2 2 2 2 2" xfId="33528"/>
    <cellStyle name="20% - Accent1 3 2 2 2 2 2 3" xfId="52589"/>
    <cellStyle name="20% - Accent1 3 2 2 2 2 3" xfId="25250"/>
    <cellStyle name="20% - Accent1 3 2 2 2 2 4" xfId="44311"/>
    <cellStyle name="20% - Accent1 3 2 2 2 3" xfId="8678"/>
    <cellStyle name="20% - Accent1 3 2 2 2 3 2" xfId="16956"/>
    <cellStyle name="20% - Accent1 3 2 2 2 3 2 2" xfId="36018"/>
    <cellStyle name="20% - Accent1 3 2 2 2 3 2 3" xfId="55079"/>
    <cellStyle name="20% - Accent1 3 2 2 2 3 3" xfId="27740"/>
    <cellStyle name="20% - Accent1 3 2 2 2 3 4" xfId="46801"/>
    <cellStyle name="20% - Accent1 3 2 2 2 4" xfId="2861"/>
    <cellStyle name="20% - Accent1 3 2 2 2 4 2" xfId="21971"/>
    <cellStyle name="20% - Accent1 3 2 2 2 4 3" xfId="41032"/>
    <cellStyle name="20% - Accent1 3 2 2 2 5" xfId="11187"/>
    <cellStyle name="20% - Accent1 3 2 2 2 5 2" xfId="30249"/>
    <cellStyle name="20% - Accent1 3 2 2 2 5 3" xfId="49310"/>
    <cellStyle name="20% - Accent1 3 2 2 2 6" xfId="19462"/>
    <cellStyle name="20% - Accent1 3 2 2 2 7" xfId="38523"/>
    <cellStyle name="20% - Accent1 3 2 2 3" xfId="6183"/>
    <cellStyle name="20% - Accent1 3 2 2 3 2" xfId="14465"/>
    <cellStyle name="20% - Accent1 3 2 2 3 2 2" xfId="33527"/>
    <cellStyle name="20% - Accent1 3 2 2 3 2 3" xfId="52588"/>
    <cellStyle name="20% - Accent1 3 2 2 3 3" xfId="25249"/>
    <cellStyle name="20% - Accent1 3 2 2 3 4" xfId="44310"/>
    <cellStyle name="20% - Accent1 3 2 2 4" xfId="8677"/>
    <cellStyle name="20% - Accent1 3 2 2 4 2" xfId="16955"/>
    <cellStyle name="20% - Accent1 3 2 2 4 2 2" xfId="36017"/>
    <cellStyle name="20% - Accent1 3 2 2 4 2 3" xfId="55078"/>
    <cellStyle name="20% - Accent1 3 2 2 4 3" xfId="27739"/>
    <cellStyle name="20% - Accent1 3 2 2 4 4" xfId="46800"/>
    <cellStyle name="20% - Accent1 3 2 2 5" xfId="2860"/>
    <cellStyle name="20% - Accent1 3 2 2 5 2" xfId="21970"/>
    <cellStyle name="20% - Accent1 3 2 2 5 3" xfId="41031"/>
    <cellStyle name="20% - Accent1 3 2 2 6" xfId="11186"/>
    <cellStyle name="20% - Accent1 3 2 2 6 2" xfId="30248"/>
    <cellStyle name="20% - Accent1 3 2 2 6 3" xfId="49309"/>
    <cellStyle name="20% - Accent1 3 2 2 7" xfId="19461"/>
    <cellStyle name="20% - Accent1 3 2 2 8" xfId="38522"/>
    <cellStyle name="20% - Accent1 3 2 3" xfId="109"/>
    <cellStyle name="20% - Accent1 3 2 3 2" xfId="110"/>
    <cellStyle name="20% - Accent1 3 2 3 2 2" xfId="6186"/>
    <cellStyle name="20% - Accent1 3 2 3 2 2 2" xfId="14468"/>
    <cellStyle name="20% - Accent1 3 2 3 2 2 2 2" xfId="33530"/>
    <cellStyle name="20% - Accent1 3 2 3 2 2 2 3" xfId="52591"/>
    <cellStyle name="20% - Accent1 3 2 3 2 2 3" xfId="25252"/>
    <cellStyle name="20% - Accent1 3 2 3 2 2 4" xfId="44313"/>
    <cellStyle name="20% - Accent1 3 2 3 2 3" xfId="8680"/>
    <cellStyle name="20% - Accent1 3 2 3 2 3 2" xfId="16958"/>
    <cellStyle name="20% - Accent1 3 2 3 2 3 2 2" xfId="36020"/>
    <cellStyle name="20% - Accent1 3 2 3 2 3 2 3" xfId="55081"/>
    <cellStyle name="20% - Accent1 3 2 3 2 3 3" xfId="27742"/>
    <cellStyle name="20% - Accent1 3 2 3 2 3 4" xfId="46803"/>
    <cellStyle name="20% - Accent1 3 2 3 2 4" xfId="2863"/>
    <cellStyle name="20% - Accent1 3 2 3 2 4 2" xfId="21973"/>
    <cellStyle name="20% - Accent1 3 2 3 2 4 3" xfId="41034"/>
    <cellStyle name="20% - Accent1 3 2 3 2 5" xfId="11189"/>
    <cellStyle name="20% - Accent1 3 2 3 2 5 2" xfId="30251"/>
    <cellStyle name="20% - Accent1 3 2 3 2 5 3" xfId="49312"/>
    <cellStyle name="20% - Accent1 3 2 3 2 6" xfId="19464"/>
    <cellStyle name="20% - Accent1 3 2 3 2 7" xfId="38525"/>
    <cellStyle name="20% - Accent1 3 2 3 3" xfId="6185"/>
    <cellStyle name="20% - Accent1 3 2 3 3 2" xfId="14467"/>
    <cellStyle name="20% - Accent1 3 2 3 3 2 2" xfId="33529"/>
    <cellStyle name="20% - Accent1 3 2 3 3 2 3" xfId="52590"/>
    <cellStyle name="20% - Accent1 3 2 3 3 3" xfId="25251"/>
    <cellStyle name="20% - Accent1 3 2 3 3 4" xfId="44312"/>
    <cellStyle name="20% - Accent1 3 2 3 4" xfId="8679"/>
    <cellStyle name="20% - Accent1 3 2 3 4 2" xfId="16957"/>
    <cellStyle name="20% - Accent1 3 2 3 4 2 2" xfId="36019"/>
    <cellStyle name="20% - Accent1 3 2 3 4 2 3" xfId="55080"/>
    <cellStyle name="20% - Accent1 3 2 3 4 3" xfId="27741"/>
    <cellStyle name="20% - Accent1 3 2 3 4 4" xfId="46802"/>
    <cellStyle name="20% - Accent1 3 2 3 5" xfId="2862"/>
    <cellStyle name="20% - Accent1 3 2 3 5 2" xfId="21972"/>
    <cellStyle name="20% - Accent1 3 2 3 5 3" xfId="41033"/>
    <cellStyle name="20% - Accent1 3 2 3 6" xfId="11188"/>
    <cellStyle name="20% - Accent1 3 2 3 6 2" xfId="30250"/>
    <cellStyle name="20% - Accent1 3 2 3 6 3" xfId="49311"/>
    <cellStyle name="20% - Accent1 3 2 3 7" xfId="19463"/>
    <cellStyle name="20% - Accent1 3 2 3 8" xfId="38524"/>
    <cellStyle name="20% - Accent1 3 2 4" xfId="111"/>
    <cellStyle name="20% - Accent1 3 2 4 2" xfId="6187"/>
    <cellStyle name="20% - Accent1 3 2 4 2 2" xfId="14469"/>
    <cellStyle name="20% - Accent1 3 2 4 2 2 2" xfId="33531"/>
    <cellStyle name="20% - Accent1 3 2 4 2 2 3" xfId="52592"/>
    <cellStyle name="20% - Accent1 3 2 4 2 3" xfId="25253"/>
    <cellStyle name="20% - Accent1 3 2 4 2 4" xfId="44314"/>
    <cellStyle name="20% - Accent1 3 2 4 3" xfId="8681"/>
    <cellStyle name="20% - Accent1 3 2 4 3 2" xfId="16959"/>
    <cellStyle name="20% - Accent1 3 2 4 3 2 2" xfId="36021"/>
    <cellStyle name="20% - Accent1 3 2 4 3 2 3" xfId="55082"/>
    <cellStyle name="20% - Accent1 3 2 4 3 3" xfId="27743"/>
    <cellStyle name="20% - Accent1 3 2 4 3 4" xfId="46804"/>
    <cellStyle name="20% - Accent1 3 2 4 4" xfId="2864"/>
    <cellStyle name="20% - Accent1 3 2 4 4 2" xfId="21974"/>
    <cellStyle name="20% - Accent1 3 2 4 4 3" xfId="41035"/>
    <cellStyle name="20% - Accent1 3 2 4 5" xfId="11190"/>
    <cellStyle name="20% - Accent1 3 2 4 5 2" xfId="30252"/>
    <cellStyle name="20% - Accent1 3 2 4 5 3" xfId="49313"/>
    <cellStyle name="20% - Accent1 3 2 4 6" xfId="19465"/>
    <cellStyle name="20% - Accent1 3 2 4 7" xfId="38526"/>
    <cellStyle name="20% - Accent1 3 2 5" xfId="112"/>
    <cellStyle name="20% - Accent1 3 2 5 2" xfId="6188"/>
    <cellStyle name="20% - Accent1 3 2 5 2 2" xfId="14470"/>
    <cellStyle name="20% - Accent1 3 2 5 2 2 2" xfId="33532"/>
    <cellStyle name="20% - Accent1 3 2 5 2 2 3" xfId="52593"/>
    <cellStyle name="20% - Accent1 3 2 5 2 3" xfId="25254"/>
    <cellStyle name="20% - Accent1 3 2 5 2 4" xfId="44315"/>
    <cellStyle name="20% - Accent1 3 2 5 3" xfId="8682"/>
    <cellStyle name="20% - Accent1 3 2 5 3 2" xfId="16960"/>
    <cellStyle name="20% - Accent1 3 2 5 3 2 2" xfId="36022"/>
    <cellStyle name="20% - Accent1 3 2 5 3 2 3" xfId="55083"/>
    <cellStyle name="20% - Accent1 3 2 5 3 3" xfId="27744"/>
    <cellStyle name="20% - Accent1 3 2 5 3 4" xfId="46805"/>
    <cellStyle name="20% - Accent1 3 2 5 4" xfId="2865"/>
    <cellStyle name="20% - Accent1 3 2 5 4 2" xfId="21975"/>
    <cellStyle name="20% - Accent1 3 2 5 4 3" xfId="41036"/>
    <cellStyle name="20% - Accent1 3 2 5 5" xfId="11191"/>
    <cellStyle name="20% - Accent1 3 2 5 5 2" xfId="30253"/>
    <cellStyle name="20% - Accent1 3 2 5 5 3" xfId="49314"/>
    <cellStyle name="20% - Accent1 3 2 5 6" xfId="19466"/>
    <cellStyle name="20% - Accent1 3 2 5 7" xfId="38527"/>
    <cellStyle name="20% - Accent1 3 2 6" xfId="2866"/>
    <cellStyle name="20% - Accent1 3 2 6 2" xfId="11192"/>
    <cellStyle name="20% - Accent1 3 2 6 2 2" xfId="30254"/>
    <cellStyle name="20% - Accent1 3 2 6 2 3" xfId="49315"/>
    <cellStyle name="20% - Accent1 3 2 6 3" xfId="21976"/>
    <cellStyle name="20% - Accent1 3 2 6 4" xfId="41037"/>
    <cellStyle name="20% - Accent1 3 2 7" xfId="5852"/>
    <cellStyle name="20% - Accent1 3 2 7 2" xfId="14134"/>
    <cellStyle name="20% - Accent1 3 2 7 2 2" xfId="33196"/>
    <cellStyle name="20% - Accent1 3 2 7 2 3" xfId="52257"/>
    <cellStyle name="20% - Accent1 3 2 7 3" xfId="24918"/>
    <cellStyle name="20% - Accent1 3 2 7 4" xfId="43979"/>
    <cellStyle name="20% - Accent1 3 2 8" xfId="6182"/>
    <cellStyle name="20% - Accent1 3 2 8 2" xfId="14464"/>
    <cellStyle name="20% - Accent1 3 2 8 2 2" xfId="33526"/>
    <cellStyle name="20% - Accent1 3 2 8 2 3" xfId="52587"/>
    <cellStyle name="20% - Accent1 3 2 8 3" xfId="25248"/>
    <cellStyle name="20% - Accent1 3 2 8 4" xfId="44309"/>
    <cellStyle name="20% - Accent1 3 2 9" xfId="8676"/>
    <cellStyle name="20% - Accent1 3 2 9 2" xfId="16954"/>
    <cellStyle name="20% - Accent1 3 2 9 2 2" xfId="36016"/>
    <cellStyle name="20% - Accent1 3 2 9 2 3" xfId="55077"/>
    <cellStyle name="20% - Accent1 3 2 9 3" xfId="27738"/>
    <cellStyle name="20% - Accent1 3 2 9 4" xfId="46799"/>
    <cellStyle name="20% - Accent1 3 3" xfId="113"/>
    <cellStyle name="20% - Accent1 3 3 10" xfId="2867"/>
    <cellStyle name="20% - Accent1 3 3 10 2" xfId="21977"/>
    <cellStyle name="20% - Accent1 3 3 10 3" xfId="41038"/>
    <cellStyle name="20% - Accent1 3 3 11" xfId="11193"/>
    <cellStyle name="20% - Accent1 3 3 11 2" xfId="30255"/>
    <cellStyle name="20% - Accent1 3 3 11 3" xfId="49316"/>
    <cellStyle name="20% - Accent1 3 3 12" xfId="19467"/>
    <cellStyle name="20% - Accent1 3 3 13" xfId="38528"/>
    <cellStyle name="20% - Accent1 3 3 2" xfId="114"/>
    <cellStyle name="20% - Accent1 3 3 2 2" xfId="115"/>
    <cellStyle name="20% - Accent1 3 3 2 2 2" xfId="6191"/>
    <cellStyle name="20% - Accent1 3 3 2 2 2 2" xfId="14473"/>
    <cellStyle name="20% - Accent1 3 3 2 2 2 2 2" xfId="33535"/>
    <cellStyle name="20% - Accent1 3 3 2 2 2 2 3" xfId="52596"/>
    <cellStyle name="20% - Accent1 3 3 2 2 2 3" xfId="25257"/>
    <cellStyle name="20% - Accent1 3 3 2 2 2 4" xfId="44318"/>
    <cellStyle name="20% - Accent1 3 3 2 2 3" xfId="8685"/>
    <cellStyle name="20% - Accent1 3 3 2 2 3 2" xfId="16963"/>
    <cellStyle name="20% - Accent1 3 3 2 2 3 2 2" xfId="36025"/>
    <cellStyle name="20% - Accent1 3 3 2 2 3 2 3" xfId="55086"/>
    <cellStyle name="20% - Accent1 3 3 2 2 3 3" xfId="27747"/>
    <cellStyle name="20% - Accent1 3 3 2 2 3 4" xfId="46808"/>
    <cellStyle name="20% - Accent1 3 3 2 2 4" xfId="2869"/>
    <cellStyle name="20% - Accent1 3 3 2 2 4 2" xfId="21979"/>
    <cellStyle name="20% - Accent1 3 3 2 2 4 3" xfId="41040"/>
    <cellStyle name="20% - Accent1 3 3 2 2 5" xfId="11195"/>
    <cellStyle name="20% - Accent1 3 3 2 2 5 2" xfId="30257"/>
    <cellStyle name="20% - Accent1 3 3 2 2 5 3" xfId="49318"/>
    <cellStyle name="20% - Accent1 3 3 2 2 6" xfId="19469"/>
    <cellStyle name="20% - Accent1 3 3 2 2 7" xfId="38530"/>
    <cellStyle name="20% - Accent1 3 3 2 3" xfId="6190"/>
    <cellStyle name="20% - Accent1 3 3 2 3 2" xfId="14472"/>
    <cellStyle name="20% - Accent1 3 3 2 3 2 2" xfId="33534"/>
    <cellStyle name="20% - Accent1 3 3 2 3 2 3" xfId="52595"/>
    <cellStyle name="20% - Accent1 3 3 2 3 3" xfId="25256"/>
    <cellStyle name="20% - Accent1 3 3 2 3 4" xfId="44317"/>
    <cellStyle name="20% - Accent1 3 3 2 4" xfId="8684"/>
    <cellStyle name="20% - Accent1 3 3 2 4 2" xfId="16962"/>
    <cellStyle name="20% - Accent1 3 3 2 4 2 2" xfId="36024"/>
    <cellStyle name="20% - Accent1 3 3 2 4 2 3" xfId="55085"/>
    <cellStyle name="20% - Accent1 3 3 2 4 3" xfId="27746"/>
    <cellStyle name="20% - Accent1 3 3 2 4 4" xfId="46807"/>
    <cellStyle name="20% - Accent1 3 3 2 5" xfId="2868"/>
    <cellStyle name="20% - Accent1 3 3 2 5 2" xfId="21978"/>
    <cellStyle name="20% - Accent1 3 3 2 5 3" xfId="41039"/>
    <cellStyle name="20% - Accent1 3 3 2 6" xfId="11194"/>
    <cellStyle name="20% - Accent1 3 3 2 6 2" xfId="30256"/>
    <cellStyle name="20% - Accent1 3 3 2 6 3" xfId="49317"/>
    <cellStyle name="20% - Accent1 3 3 2 7" xfId="19468"/>
    <cellStyle name="20% - Accent1 3 3 2 8" xfId="38529"/>
    <cellStyle name="20% - Accent1 3 3 3" xfId="116"/>
    <cellStyle name="20% - Accent1 3 3 3 2" xfId="117"/>
    <cellStyle name="20% - Accent1 3 3 3 2 2" xfId="6193"/>
    <cellStyle name="20% - Accent1 3 3 3 2 2 2" xfId="14475"/>
    <cellStyle name="20% - Accent1 3 3 3 2 2 2 2" xfId="33537"/>
    <cellStyle name="20% - Accent1 3 3 3 2 2 2 3" xfId="52598"/>
    <cellStyle name="20% - Accent1 3 3 3 2 2 3" xfId="25259"/>
    <cellStyle name="20% - Accent1 3 3 3 2 2 4" xfId="44320"/>
    <cellStyle name="20% - Accent1 3 3 3 2 3" xfId="8687"/>
    <cellStyle name="20% - Accent1 3 3 3 2 3 2" xfId="16965"/>
    <cellStyle name="20% - Accent1 3 3 3 2 3 2 2" xfId="36027"/>
    <cellStyle name="20% - Accent1 3 3 3 2 3 2 3" xfId="55088"/>
    <cellStyle name="20% - Accent1 3 3 3 2 3 3" xfId="27749"/>
    <cellStyle name="20% - Accent1 3 3 3 2 3 4" xfId="46810"/>
    <cellStyle name="20% - Accent1 3 3 3 2 4" xfId="2871"/>
    <cellStyle name="20% - Accent1 3 3 3 2 4 2" xfId="21981"/>
    <cellStyle name="20% - Accent1 3 3 3 2 4 3" xfId="41042"/>
    <cellStyle name="20% - Accent1 3 3 3 2 5" xfId="11197"/>
    <cellStyle name="20% - Accent1 3 3 3 2 5 2" xfId="30259"/>
    <cellStyle name="20% - Accent1 3 3 3 2 5 3" xfId="49320"/>
    <cellStyle name="20% - Accent1 3 3 3 2 6" xfId="19471"/>
    <cellStyle name="20% - Accent1 3 3 3 2 7" xfId="38532"/>
    <cellStyle name="20% - Accent1 3 3 3 3" xfId="6192"/>
    <cellStyle name="20% - Accent1 3 3 3 3 2" xfId="14474"/>
    <cellStyle name="20% - Accent1 3 3 3 3 2 2" xfId="33536"/>
    <cellStyle name="20% - Accent1 3 3 3 3 2 3" xfId="52597"/>
    <cellStyle name="20% - Accent1 3 3 3 3 3" xfId="25258"/>
    <cellStyle name="20% - Accent1 3 3 3 3 4" xfId="44319"/>
    <cellStyle name="20% - Accent1 3 3 3 4" xfId="8686"/>
    <cellStyle name="20% - Accent1 3 3 3 4 2" xfId="16964"/>
    <cellStyle name="20% - Accent1 3 3 3 4 2 2" xfId="36026"/>
    <cellStyle name="20% - Accent1 3 3 3 4 2 3" xfId="55087"/>
    <cellStyle name="20% - Accent1 3 3 3 4 3" xfId="27748"/>
    <cellStyle name="20% - Accent1 3 3 3 4 4" xfId="46809"/>
    <cellStyle name="20% - Accent1 3 3 3 5" xfId="2870"/>
    <cellStyle name="20% - Accent1 3 3 3 5 2" xfId="21980"/>
    <cellStyle name="20% - Accent1 3 3 3 5 3" xfId="41041"/>
    <cellStyle name="20% - Accent1 3 3 3 6" xfId="11196"/>
    <cellStyle name="20% - Accent1 3 3 3 6 2" xfId="30258"/>
    <cellStyle name="20% - Accent1 3 3 3 6 3" xfId="49319"/>
    <cellStyle name="20% - Accent1 3 3 3 7" xfId="19470"/>
    <cellStyle name="20% - Accent1 3 3 3 8" xfId="38531"/>
    <cellStyle name="20% - Accent1 3 3 4" xfId="118"/>
    <cellStyle name="20% - Accent1 3 3 4 2" xfId="6194"/>
    <cellStyle name="20% - Accent1 3 3 4 2 2" xfId="14476"/>
    <cellStyle name="20% - Accent1 3 3 4 2 2 2" xfId="33538"/>
    <cellStyle name="20% - Accent1 3 3 4 2 2 3" xfId="52599"/>
    <cellStyle name="20% - Accent1 3 3 4 2 3" xfId="25260"/>
    <cellStyle name="20% - Accent1 3 3 4 2 4" xfId="44321"/>
    <cellStyle name="20% - Accent1 3 3 4 3" xfId="8688"/>
    <cellStyle name="20% - Accent1 3 3 4 3 2" xfId="16966"/>
    <cellStyle name="20% - Accent1 3 3 4 3 2 2" xfId="36028"/>
    <cellStyle name="20% - Accent1 3 3 4 3 2 3" xfId="55089"/>
    <cellStyle name="20% - Accent1 3 3 4 3 3" xfId="27750"/>
    <cellStyle name="20% - Accent1 3 3 4 3 4" xfId="46811"/>
    <cellStyle name="20% - Accent1 3 3 4 4" xfId="2872"/>
    <cellStyle name="20% - Accent1 3 3 4 4 2" xfId="21982"/>
    <cellStyle name="20% - Accent1 3 3 4 4 3" xfId="41043"/>
    <cellStyle name="20% - Accent1 3 3 4 5" xfId="11198"/>
    <cellStyle name="20% - Accent1 3 3 4 5 2" xfId="30260"/>
    <cellStyle name="20% - Accent1 3 3 4 5 3" xfId="49321"/>
    <cellStyle name="20% - Accent1 3 3 4 6" xfId="19472"/>
    <cellStyle name="20% - Accent1 3 3 4 7" xfId="38533"/>
    <cellStyle name="20% - Accent1 3 3 5" xfId="119"/>
    <cellStyle name="20% - Accent1 3 3 5 2" xfId="6195"/>
    <cellStyle name="20% - Accent1 3 3 5 2 2" xfId="14477"/>
    <cellStyle name="20% - Accent1 3 3 5 2 2 2" xfId="33539"/>
    <cellStyle name="20% - Accent1 3 3 5 2 2 3" xfId="52600"/>
    <cellStyle name="20% - Accent1 3 3 5 2 3" xfId="25261"/>
    <cellStyle name="20% - Accent1 3 3 5 2 4" xfId="44322"/>
    <cellStyle name="20% - Accent1 3 3 5 3" xfId="8689"/>
    <cellStyle name="20% - Accent1 3 3 5 3 2" xfId="16967"/>
    <cellStyle name="20% - Accent1 3 3 5 3 2 2" xfId="36029"/>
    <cellStyle name="20% - Accent1 3 3 5 3 2 3" xfId="55090"/>
    <cellStyle name="20% - Accent1 3 3 5 3 3" xfId="27751"/>
    <cellStyle name="20% - Accent1 3 3 5 3 4" xfId="46812"/>
    <cellStyle name="20% - Accent1 3 3 5 4" xfId="2873"/>
    <cellStyle name="20% - Accent1 3 3 5 4 2" xfId="21983"/>
    <cellStyle name="20% - Accent1 3 3 5 4 3" xfId="41044"/>
    <cellStyle name="20% - Accent1 3 3 5 5" xfId="11199"/>
    <cellStyle name="20% - Accent1 3 3 5 5 2" xfId="30261"/>
    <cellStyle name="20% - Accent1 3 3 5 5 3" xfId="49322"/>
    <cellStyle name="20% - Accent1 3 3 5 6" xfId="19473"/>
    <cellStyle name="20% - Accent1 3 3 5 7" xfId="38534"/>
    <cellStyle name="20% - Accent1 3 3 6" xfId="2874"/>
    <cellStyle name="20% - Accent1 3 3 6 2" xfId="11200"/>
    <cellStyle name="20% - Accent1 3 3 6 2 2" xfId="30262"/>
    <cellStyle name="20% - Accent1 3 3 6 2 3" xfId="49323"/>
    <cellStyle name="20% - Accent1 3 3 6 3" xfId="21984"/>
    <cellStyle name="20% - Accent1 3 3 6 4" xfId="41045"/>
    <cellStyle name="20% - Accent1 3 3 7" xfId="5950"/>
    <cellStyle name="20% - Accent1 3 3 7 2" xfId="14232"/>
    <cellStyle name="20% - Accent1 3 3 7 2 2" xfId="33294"/>
    <cellStyle name="20% - Accent1 3 3 7 2 3" xfId="52355"/>
    <cellStyle name="20% - Accent1 3 3 7 3" xfId="25016"/>
    <cellStyle name="20% - Accent1 3 3 7 4" xfId="44077"/>
    <cellStyle name="20% - Accent1 3 3 8" xfId="6189"/>
    <cellStyle name="20% - Accent1 3 3 8 2" xfId="14471"/>
    <cellStyle name="20% - Accent1 3 3 8 2 2" xfId="33533"/>
    <cellStyle name="20% - Accent1 3 3 8 2 3" xfId="52594"/>
    <cellStyle name="20% - Accent1 3 3 8 3" xfId="25255"/>
    <cellStyle name="20% - Accent1 3 3 8 4" xfId="44316"/>
    <cellStyle name="20% - Accent1 3 3 9" xfId="8683"/>
    <cellStyle name="20% - Accent1 3 3 9 2" xfId="16961"/>
    <cellStyle name="20% - Accent1 3 3 9 2 2" xfId="36023"/>
    <cellStyle name="20% - Accent1 3 3 9 2 3" xfId="55084"/>
    <cellStyle name="20% - Accent1 3 3 9 3" xfId="27745"/>
    <cellStyle name="20% - Accent1 3 3 9 4" xfId="46806"/>
    <cellStyle name="20% - Accent1 3 4" xfId="120"/>
    <cellStyle name="20% - Accent1 3 4 10" xfId="11201"/>
    <cellStyle name="20% - Accent1 3 4 10 2" xfId="30263"/>
    <cellStyle name="20% - Accent1 3 4 10 3" xfId="49324"/>
    <cellStyle name="20% - Accent1 3 4 11" xfId="19474"/>
    <cellStyle name="20% - Accent1 3 4 12" xfId="38535"/>
    <cellStyle name="20% - Accent1 3 4 2" xfId="121"/>
    <cellStyle name="20% - Accent1 3 4 2 2" xfId="122"/>
    <cellStyle name="20% - Accent1 3 4 2 2 2" xfId="6198"/>
    <cellStyle name="20% - Accent1 3 4 2 2 2 2" xfId="14480"/>
    <cellStyle name="20% - Accent1 3 4 2 2 2 2 2" xfId="33542"/>
    <cellStyle name="20% - Accent1 3 4 2 2 2 2 3" xfId="52603"/>
    <cellStyle name="20% - Accent1 3 4 2 2 2 3" xfId="25264"/>
    <cellStyle name="20% - Accent1 3 4 2 2 2 4" xfId="44325"/>
    <cellStyle name="20% - Accent1 3 4 2 2 3" xfId="8692"/>
    <cellStyle name="20% - Accent1 3 4 2 2 3 2" xfId="16970"/>
    <cellStyle name="20% - Accent1 3 4 2 2 3 2 2" xfId="36032"/>
    <cellStyle name="20% - Accent1 3 4 2 2 3 2 3" xfId="55093"/>
    <cellStyle name="20% - Accent1 3 4 2 2 3 3" xfId="27754"/>
    <cellStyle name="20% - Accent1 3 4 2 2 3 4" xfId="46815"/>
    <cellStyle name="20% - Accent1 3 4 2 2 4" xfId="2877"/>
    <cellStyle name="20% - Accent1 3 4 2 2 4 2" xfId="21987"/>
    <cellStyle name="20% - Accent1 3 4 2 2 4 3" xfId="41048"/>
    <cellStyle name="20% - Accent1 3 4 2 2 5" xfId="11203"/>
    <cellStyle name="20% - Accent1 3 4 2 2 5 2" xfId="30265"/>
    <cellStyle name="20% - Accent1 3 4 2 2 5 3" xfId="49326"/>
    <cellStyle name="20% - Accent1 3 4 2 2 6" xfId="19476"/>
    <cellStyle name="20% - Accent1 3 4 2 2 7" xfId="38537"/>
    <cellStyle name="20% - Accent1 3 4 2 3" xfId="6197"/>
    <cellStyle name="20% - Accent1 3 4 2 3 2" xfId="14479"/>
    <cellStyle name="20% - Accent1 3 4 2 3 2 2" xfId="33541"/>
    <cellStyle name="20% - Accent1 3 4 2 3 2 3" xfId="52602"/>
    <cellStyle name="20% - Accent1 3 4 2 3 3" xfId="25263"/>
    <cellStyle name="20% - Accent1 3 4 2 3 4" xfId="44324"/>
    <cellStyle name="20% - Accent1 3 4 2 4" xfId="8691"/>
    <cellStyle name="20% - Accent1 3 4 2 4 2" xfId="16969"/>
    <cellStyle name="20% - Accent1 3 4 2 4 2 2" xfId="36031"/>
    <cellStyle name="20% - Accent1 3 4 2 4 2 3" xfId="55092"/>
    <cellStyle name="20% - Accent1 3 4 2 4 3" xfId="27753"/>
    <cellStyle name="20% - Accent1 3 4 2 4 4" xfId="46814"/>
    <cellStyle name="20% - Accent1 3 4 2 5" xfId="2876"/>
    <cellStyle name="20% - Accent1 3 4 2 5 2" xfId="21986"/>
    <cellStyle name="20% - Accent1 3 4 2 5 3" xfId="41047"/>
    <cellStyle name="20% - Accent1 3 4 2 6" xfId="11202"/>
    <cellStyle name="20% - Accent1 3 4 2 6 2" xfId="30264"/>
    <cellStyle name="20% - Accent1 3 4 2 6 3" xfId="49325"/>
    <cellStyle name="20% - Accent1 3 4 2 7" xfId="19475"/>
    <cellStyle name="20% - Accent1 3 4 2 8" xfId="38536"/>
    <cellStyle name="20% - Accent1 3 4 3" xfId="123"/>
    <cellStyle name="20% - Accent1 3 4 3 2" xfId="6199"/>
    <cellStyle name="20% - Accent1 3 4 3 2 2" xfId="14481"/>
    <cellStyle name="20% - Accent1 3 4 3 2 2 2" xfId="33543"/>
    <cellStyle name="20% - Accent1 3 4 3 2 2 3" xfId="52604"/>
    <cellStyle name="20% - Accent1 3 4 3 2 3" xfId="25265"/>
    <cellStyle name="20% - Accent1 3 4 3 2 4" xfId="44326"/>
    <cellStyle name="20% - Accent1 3 4 3 3" xfId="8693"/>
    <cellStyle name="20% - Accent1 3 4 3 3 2" xfId="16971"/>
    <cellStyle name="20% - Accent1 3 4 3 3 2 2" xfId="36033"/>
    <cellStyle name="20% - Accent1 3 4 3 3 2 3" xfId="55094"/>
    <cellStyle name="20% - Accent1 3 4 3 3 3" xfId="27755"/>
    <cellStyle name="20% - Accent1 3 4 3 3 4" xfId="46816"/>
    <cellStyle name="20% - Accent1 3 4 3 4" xfId="2878"/>
    <cellStyle name="20% - Accent1 3 4 3 4 2" xfId="21988"/>
    <cellStyle name="20% - Accent1 3 4 3 4 3" xfId="41049"/>
    <cellStyle name="20% - Accent1 3 4 3 5" xfId="11204"/>
    <cellStyle name="20% - Accent1 3 4 3 5 2" xfId="30266"/>
    <cellStyle name="20% - Accent1 3 4 3 5 3" xfId="49327"/>
    <cellStyle name="20% - Accent1 3 4 3 6" xfId="19477"/>
    <cellStyle name="20% - Accent1 3 4 3 7" xfId="38538"/>
    <cellStyle name="20% - Accent1 3 4 4" xfId="124"/>
    <cellStyle name="20% - Accent1 3 4 4 2" xfId="6200"/>
    <cellStyle name="20% - Accent1 3 4 4 2 2" xfId="14482"/>
    <cellStyle name="20% - Accent1 3 4 4 2 2 2" xfId="33544"/>
    <cellStyle name="20% - Accent1 3 4 4 2 2 3" xfId="52605"/>
    <cellStyle name="20% - Accent1 3 4 4 2 3" xfId="25266"/>
    <cellStyle name="20% - Accent1 3 4 4 2 4" xfId="44327"/>
    <cellStyle name="20% - Accent1 3 4 4 3" xfId="8694"/>
    <cellStyle name="20% - Accent1 3 4 4 3 2" xfId="16972"/>
    <cellStyle name="20% - Accent1 3 4 4 3 2 2" xfId="36034"/>
    <cellStyle name="20% - Accent1 3 4 4 3 2 3" xfId="55095"/>
    <cellStyle name="20% - Accent1 3 4 4 3 3" xfId="27756"/>
    <cellStyle name="20% - Accent1 3 4 4 3 4" xfId="46817"/>
    <cellStyle name="20% - Accent1 3 4 4 4" xfId="2879"/>
    <cellStyle name="20% - Accent1 3 4 4 4 2" xfId="21989"/>
    <cellStyle name="20% - Accent1 3 4 4 4 3" xfId="41050"/>
    <cellStyle name="20% - Accent1 3 4 4 5" xfId="11205"/>
    <cellStyle name="20% - Accent1 3 4 4 5 2" xfId="30267"/>
    <cellStyle name="20% - Accent1 3 4 4 5 3" xfId="49328"/>
    <cellStyle name="20% - Accent1 3 4 4 6" xfId="19478"/>
    <cellStyle name="20% - Accent1 3 4 4 7" xfId="38539"/>
    <cellStyle name="20% - Accent1 3 4 5" xfId="2880"/>
    <cellStyle name="20% - Accent1 3 4 5 2" xfId="11206"/>
    <cellStyle name="20% - Accent1 3 4 5 2 2" xfId="30268"/>
    <cellStyle name="20% - Accent1 3 4 5 2 3" xfId="49329"/>
    <cellStyle name="20% - Accent1 3 4 5 3" xfId="21990"/>
    <cellStyle name="20% - Accent1 3 4 5 4" xfId="41051"/>
    <cellStyle name="20% - Accent1 3 4 6" xfId="5766"/>
    <cellStyle name="20% - Accent1 3 4 6 2" xfId="14048"/>
    <cellStyle name="20% - Accent1 3 4 6 2 2" xfId="33110"/>
    <cellStyle name="20% - Accent1 3 4 6 2 3" xfId="52171"/>
    <cellStyle name="20% - Accent1 3 4 6 3" xfId="24832"/>
    <cellStyle name="20% - Accent1 3 4 6 4" xfId="43893"/>
    <cellStyle name="20% - Accent1 3 4 7" xfId="6196"/>
    <cellStyle name="20% - Accent1 3 4 7 2" xfId="14478"/>
    <cellStyle name="20% - Accent1 3 4 7 2 2" xfId="33540"/>
    <cellStyle name="20% - Accent1 3 4 7 2 3" xfId="52601"/>
    <cellStyle name="20% - Accent1 3 4 7 3" xfId="25262"/>
    <cellStyle name="20% - Accent1 3 4 7 4" xfId="44323"/>
    <cellStyle name="20% - Accent1 3 4 8" xfId="8690"/>
    <cellStyle name="20% - Accent1 3 4 8 2" xfId="16968"/>
    <cellStyle name="20% - Accent1 3 4 8 2 2" xfId="36030"/>
    <cellStyle name="20% - Accent1 3 4 8 2 3" xfId="55091"/>
    <cellStyle name="20% - Accent1 3 4 8 3" xfId="27752"/>
    <cellStyle name="20% - Accent1 3 4 8 4" xfId="46813"/>
    <cellStyle name="20% - Accent1 3 4 9" xfId="2875"/>
    <cellStyle name="20% - Accent1 3 4 9 2" xfId="21985"/>
    <cellStyle name="20% - Accent1 3 4 9 3" xfId="41046"/>
    <cellStyle name="20% - Accent1 3 5" xfId="125"/>
    <cellStyle name="20% - Accent1 3 5 2" xfId="126"/>
    <cellStyle name="20% - Accent1 3 5 2 2" xfId="6202"/>
    <cellStyle name="20% - Accent1 3 5 2 2 2" xfId="14484"/>
    <cellStyle name="20% - Accent1 3 5 2 2 2 2" xfId="33546"/>
    <cellStyle name="20% - Accent1 3 5 2 2 2 3" xfId="52607"/>
    <cellStyle name="20% - Accent1 3 5 2 2 3" xfId="25268"/>
    <cellStyle name="20% - Accent1 3 5 2 2 4" xfId="44329"/>
    <cellStyle name="20% - Accent1 3 5 2 3" xfId="8696"/>
    <cellStyle name="20% - Accent1 3 5 2 3 2" xfId="16974"/>
    <cellStyle name="20% - Accent1 3 5 2 3 2 2" xfId="36036"/>
    <cellStyle name="20% - Accent1 3 5 2 3 2 3" xfId="55097"/>
    <cellStyle name="20% - Accent1 3 5 2 3 3" xfId="27758"/>
    <cellStyle name="20% - Accent1 3 5 2 3 4" xfId="46819"/>
    <cellStyle name="20% - Accent1 3 5 2 4" xfId="2882"/>
    <cellStyle name="20% - Accent1 3 5 2 4 2" xfId="21992"/>
    <cellStyle name="20% - Accent1 3 5 2 4 3" xfId="41053"/>
    <cellStyle name="20% - Accent1 3 5 2 5" xfId="11208"/>
    <cellStyle name="20% - Accent1 3 5 2 5 2" xfId="30270"/>
    <cellStyle name="20% - Accent1 3 5 2 5 3" xfId="49331"/>
    <cellStyle name="20% - Accent1 3 5 2 6" xfId="19480"/>
    <cellStyle name="20% - Accent1 3 5 2 7" xfId="38541"/>
    <cellStyle name="20% - Accent1 3 5 3" xfId="6201"/>
    <cellStyle name="20% - Accent1 3 5 3 2" xfId="14483"/>
    <cellStyle name="20% - Accent1 3 5 3 2 2" xfId="33545"/>
    <cellStyle name="20% - Accent1 3 5 3 2 3" xfId="52606"/>
    <cellStyle name="20% - Accent1 3 5 3 3" xfId="25267"/>
    <cellStyle name="20% - Accent1 3 5 3 4" xfId="44328"/>
    <cellStyle name="20% - Accent1 3 5 4" xfId="8695"/>
    <cellStyle name="20% - Accent1 3 5 4 2" xfId="16973"/>
    <cellStyle name="20% - Accent1 3 5 4 2 2" xfId="36035"/>
    <cellStyle name="20% - Accent1 3 5 4 2 3" xfId="55096"/>
    <cellStyle name="20% - Accent1 3 5 4 3" xfId="27757"/>
    <cellStyle name="20% - Accent1 3 5 4 4" xfId="46818"/>
    <cellStyle name="20% - Accent1 3 5 5" xfId="2881"/>
    <cellStyle name="20% - Accent1 3 5 5 2" xfId="21991"/>
    <cellStyle name="20% - Accent1 3 5 5 3" xfId="41052"/>
    <cellStyle name="20% - Accent1 3 5 6" xfId="11207"/>
    <cellStyle name="20% - Accent1 3 5 6 2" xfId="30269"/>
    <cellStyle name="20% - Accent1 3 5 6 3" xfId="49330"/>
    <cellStyle name="20% - Accent1 3 5 7" xfId="19479"/>
    <cellStyle name="20% - Accent1 3 5 8" xfId="38540"/>
    <cellStyle name="20% - Accent1 3 6" xfId="127"/>
    <cellStyle name="20% - Accent1 3 6 2" xfId="128"/>
    <cellStyle name="20% - Accent1 3 6 2 2" xfId="6204"/>
    <cellStyle name="20% - Accent1 3 6 2 2 2" xfId="14486"/>
    <cellStyle name="20% - Accent1 3 6 2 2 2 2" xfId="33548"/>
    <cellStyle name="20% - Accent1 3 6 2 2 2 3" xfId="52609"/>
    <cellStyle name="20% - Accent1 3 6 2 2 3" xfId="25270"/>
    <cellStyle name="20% - Accent1 3 6 2 2 4" xfId="44331"/>
    <cellStyle name="20% - Accent1 3 6 2 3" xfId="8698"/>
    <cellStyle name="20% - Accent1 3 6 2 3 2" xfId="16976"/>
    <cellStyle name="20% - Accent1 3 6 2 3 2 2" xfId="36038"/>
    <cellStyle name="20% - Accent1 3 6 2 3 2 3" xfId="55099"/>
    <cellStyle name="20% - Accent1 3 6 2 3 3" xfId="27760"/>
    <cellStyle name="20% - Accent1 3 6 2 3 4" xfId="46821"/>
    <cellStyle name="20% - Accent1 3 6 2 4" xfId="2884"/>
    <cellStyle name="20% - Accent1 3 6 2 4 2" xfId="21994"/>
    <cellStyle name="20% - Accent1 3 6 2 4 3" xfId="41055"/>
    <cellStyle name="20% - Accent1 3 6 2 5" xfId="11210"/>
    <cellStyle name="20% - Accent1 3 6 2 5 2" xfId="30272"/>
    <cellStyle name="20% - Accent1 3 6 2 5 3" xfId="49333"/>
    <cellStyle name="20% - Accent1 3 6 2 6" xfId="19482"/>
    <cellStyle name="20% - Accent1 3 6 2 7" xfId="38543"/>
    <cellStyle name="20% - Accent1 3 6 3" xfId="6203"/>
    <cellStyle name="20% - Accent1 3 6 3 2" xfId="14485"/>
    <cellStyle name="20% - Accent1 3 6 3 2 2" xfId="33547"/>
    <cellStyle name="20% - Accent1 3 6 3 2 3" xfId="52608"/>
    <cellStyle name="20% - Accent1 3 6 3 3" xfId="25269"/>
    <cellStyle name="20% - Accent1 3 6 3 4" xfId="44330"/>
    <cellStyle name="20% - Accent1 3 6 4" xfId="8697"/>
    <cellStyle name="20% - Accent1 3 6 4 2" xfId="16975"/>
    <cellStyle name="20% - Accent1 3 6 4 2 2" xfId="36037"/>
    <cellStyle name="20% - Accent1 3 6 4 2 3" xfId="55098"/>
    <cellStyle name="20% - Accent1 3 6 4 3" xfId="27759"/>
    <cellStyle name="20% - Accent1 3 6 4 4" xfId="46820"/>
    <cellStyle name="20% - Accent1 3 6 5" xfId="2883"/>
    <cellStyle name="20% - Accent1 3 6 5 2" xfId="21993"/>
    <cellStyle name="20% - Accent1 3 6 5 3" xfId="41054"/>
    <cellStyle name="20% - Accent1 3 6 6" xfId="11209"/>
    <cellStyle name="20% - Accent1 3 6 6 2" xfId="30271"/>
    <cellStyle name="20% - Accent1 3 6 6 3" xfId="49332"/>
    <cellStyle name="20% - Accent1 3 6 7" xfId="19481"/>
    <cellStyle name="20% - Accent1 3 6 8" xfId="38542"/>
    <cellStyle name="20% - Accent1 3 7" xfId="129"/>
    <cellStyle name="20% - Accent1 3 7 2" xfId="6205"/>
    <cellStyle name="20% - Accent1 3 7 2 2" xfId="14487"/>
    <cellStyle name="20% - Accent1 3 7 2 2 2" xfId="33549"/>
    <cellStyle name="20% - Accent1 3 7 2 2 3" xfId="52610"/>
    <cellStyle name="20% - Accent1 3 7 2 3" xfId="25271"/>
    <cellStyle name="20% - Accent1 3 7 2 4" xfId="44332"/>
    <cellStyle name="20% - Accent1 3 7 3" xfId="8699"/>
    <cellStyle name="20% - Accent1 3 7 3 2" xfId="16977"/>
    <cellStyle name="20% - Accent1 3 7 3 2 2" xfId="36039"/>
    <cellStyle name="20% - Accent1 3 7 3 2 3" xfId="55100"/>
    <cellStyle name="20% - Accent1 3 7 3 3" xfId="27761"/>
    <cellStyle name="20% - Accent1 3 7 3 4" xfId="46822"/>
    <cellStyle name="20% - Accent1 3 7 4" xfId="2885"/>
    <cellStyle name="20% - Accent1 3 7 4 2" xfId="21995"/>
    <cellStyle name="20% - Accent1 3 7 4 3" xfId="41056"/>
    <cellStyle name="20% - Accent1 3 7 5" xfId="11211"/>
    <cellStyle name="20% - Accent1 3 7 5 2" xfId="30273"/>
    <cellStyle name="20% - Accent1 3 7 5 3" xfId="49334"/>
    <cellStyle name="20% - Accent1 3 7 6" xfId="19483"/>
    <cellStyle name="20% - Accent1 3 7 7" xfId="38544"/>
    <cellStyle name="20% - Accent1 3 8" xfId="130"/>
    <cellStyle name="20% - Accent1 3 8 2" xfId="6206"/>
    <cellStyle name="20% - Accent1 3 8 2 2" xfId="14488"/>
    <cellStyle name="20% - Accent1 3 8 2 2 2" xfId="33550"/>
    <cellStyle name="20% - Accent1 3 8 2 2 3" xfId="52611"/>
    <cellStyle name="20% - Accent1 3 8 2 3" xfId="25272"/>
    <cellStyle name="20% - Accent1 3 8 2 4" xfId="44333"/>
    <cellStyle name="20% - Accent1 3 8 3" xfId="8700"/>
    <cellStyle name="20% - Accent1 3 8 3 2" xfId="16978"/>
    <cellStyle name="20% - Accent1 3 8 3 2 2" xfId="36040"/>
    <cellStyle name="20% - Accent1 3 8 3 2 3" xfId="55101"/>
    <cellStyle name="20% - Accent1 3 8 3 3" xfId="27762"/>
    <cellStyle name="20% - Accent1 3 8 3 4" xfId="46823"/>
    <cellStyle name="20% - Accent1 3 8 4" xfId="2886"/>
    <cellStyle name="20% - Accent1 3 8 4 2" xfId="21996"/>
    <cellStyle name="20% - Accent1 3 8 4 3" xfId="41057"/>
    <cellStyle name="20% - Accent1 3 8 5" xfId="11212"/>
    <cellStyle name="20% - Accent1 3 8 5 2" xfId="30274"/>
    <cellStyle name="20% - Accent1 3 8 5 3" xfId="49335"/>
    <cellStyle name="20% - Accent1 3 8 6" xfId="19484"/>
    <cellStyle name="20% - Accent1 3 8 7" xfId="38545"/>
    <cellStyle name="20% - Accent1 3 9" xfId="2887"/>
    <cellStyle name="20% - Accent1 3 9 2" xfId="11213"/>
    <cellStyle name="20% - Accent1 3 9 2 2" xfId="30275"/>
    <cellStyle name="20% - Accent1 3 9 2 3" xfId="49336"/>
    <cellStyle name="20% - Accent1 3 9 3" xfId="21997"/>
    <cellStyle name="20% - Accent1 3 9 4" xfId="41058"/>
    <cellStyle name="20% - Accent1 4" xfId="131"/>
    <cellStyle name="20% - Accent1 4 10" xfId="5678"/>
    <cellStyle name="20% - Accent1 4 10 2" xfId="13964"/>
    <cellStyle name="20% - Accent1 4 10 2 2" xfId="33026"/>
    <cellStyle name="20% - Accent1 4 10 2 3" xfId="52087"/>
    <cellStyle name="20% - Accent1 4 10 3" xfId="24748"/>
    <cellStyle name="20% - Accent1 4 10 4" xfId="43809"/>
    <cellStyle name="20% - Accent1 4 11" xfId="6207"/>
    <cellStyle name="20% - Accent1 4 11 2" xfId="14489"/>
    <cellStyle name="20% - Accent1 4 11 2 2" xfId="33551"/>
    <cellStyle name="20% - Accent1 4 11 2 3" xfId="52612"/>
    <cellStyle name="20% - Accent1 4 11 3" xfId="25273"/>
    <cellStyle name="20% - Accent1 4 11 4" xfId="44334"/>
    <cellStyle name="20% - Accent1 4 12" xfId="8701"/>
    <cellStyle name="20% - Accent1 4 12 2" xfId="16979"/>
    <cellStyle name="20% - Accent1 4 12 2 2" xfId="36041"/>
    <cellStyle name="20% - Accent1 4 12 2 3" xfId="55102"/>
    <cellStyle name="20% - Accent1 4 12 3" xfId="27763"/>
    <cellStyle name="20% - Accent1 4 12 4" xfId="46824"/>
    <cellStyle name="20% - Accent1 4 13" xfId="2888"/>
    <cellStyle name="20% - Accent1 4 13 2" xfId="21998"/>
    <cellStyle name="20% - Accent1 4 13 3" xfId="41059"/>
    <cellStyle name="20% - Accent1 4 14" xfId="11214"/>
    <cellStyle name="20% - Accent1 4 14 2" xfId="30276"/>
    <cellStyle name="20% - Accent1 4 14 3" xfId="49337"/>
    <cellStyle name="20% - Accent1 4 15" xfId="19485"/>
    <cellStyle name="20% - Accent1 4 16" xfId="38546"/>
    <cellStyle name="20% - Accent1 4 2" xfId="132"/>
    <cellStyle name="20% - Accent1 4 2 10" xfId="2889"/>
    <cellStyle name="20% - Accent1 4 2 10 2" xfId="21999"/>
    <cellStyle name="20% - Accent1 4 2 10 3" xfId="41060"/>
    <cellStyle name="20% - Accent1 4 2 11" xfId="11215"/>
    <cellStyle name="20% - Accent1 4 2 11 2" xfId="30277"/>
    <cellStyle name="20% - Accent1 4 2 11 3" xfId="49338"/>
    <cellStyle name="20% - Accent1 4 2 12" xfId="19486"/>
    <cellStyle name="20% - Accent1 4 2 13" xfId="38547"/>
    <cellStyle name="20% - Accent1 4 2 2" xfId="133"/>
    <cellStyle name="20% - Accent1 4 2 2 2" xfId="134"/>
    <cellStyle name="20% - Accent1 4 2 2 2 2" xfId="6210"/>
    <cellStyle name="20% - Accent1 4 2 2 2 2 2" xfId="14492"/>
    <cellStyle name="20% - Accent1 4 2 2 2 2 2 2" xfId="33554"/>
    <cellStyle name="20% - Accent1 4 2 2 2 2 2 3" xfId="52615"/>
    <cellStyle name="20% - Accent1 4 2 2 2 2 3" xfId="25276"/>
    <cellStyle name="20% - Accent1 4 2 2 2 2 4" xfId="44337"/>
    <cellStyle name="20% - Accent1 4 2 2 2 3" xfId="8704"/>
    <cellStyle name="20% - Accent1 4 2 2 2 3 2" xfId="16982"/>
    <cellStyle name="20% - Accent1 4 2 2 2 3 2 2" xfId="36044"/>
    <cellStyle name="20% - Accent1 4 2 2 2 3 2 3" xfId="55105"/>
    <cellStyle name="20% - Accent1 4 2 2 2 3 3" xfId="27766"/>
    <cellStyle name="20% - Accent1 4 2 2 2 3 4" xfId="46827"/>
    <cellStyle name="20% - Accent1 4 2 2 2 4" xfId="2891"/>
    <cellStyle name="20% - Accent1 4 2 2 2 4 2" xfId="22001"/>
    <cellStyle name="20% - Accent1 4 2 2 2 4 3" xfId="41062"/>
    <cellStyle name="20% - Accent1 4 2 2 2 5" xfId="11217"/>
    <cellStyle name="20% - Accent1 4 2 2 2 5 2" xfId="30279"/>
    <cellStyle name="20% - Accent1 4 2 2 2 5 3" xfId="49340"/>
    <cellStyle name="20% - Accent1 4 2 2 2 6" xfId="19488"/>
    <cellStyle name="20% - Accent1 4 2 2 2 7" xfId="38549"/>
    <cellStyle name="20% - Accent1 4 2 2 3" xfId="6209"/>
    <cellStyle name="20% - Accent1 4 2 2 3 2" xfId="14491"/>
    <cellStyle name="20% - Accent1 4 2 2 3 2 2" xfId="33553"/>
    <cellStyle name="20% - Accent1 4 2 2 3 2 3" xfId="52614"/>
    <cellStyle name="20% - Accent1 4 2 2 3 3" xfId="25275"/>
    <cellStyle name="20% - Accent1 4 2 2 3 4" xfId="44336"/>
    <cellStyle name="20% - Accent1 4 2 2 4" xfId="8703"/>
    <cellStyle name="20% - Accent1 4 2 2 4 2" xfId="16981"/>
    <cellStyle name="20% - Accent1 4 2 2 4 2 2" xfId="36043"/>
    <cellStyle name="20% - Accent1 4 2 2 4 2 3" xfId="55104"/>
    <cellStyle name="20% - Accent1 4 2 2 4 3" xfId="27765"/>
    <cellStyle name="20% - Accent1 4 2 2 4 4" xfId="46826"/>
    <cellStyle name="20% - Accent1 4 2 2 5" xfId="2890"/>
    <cellStyle name="20% - Accent1 4 2 2 5 2" xfId="22000"/>
    <cellStyle name="20% - Accent1 4 2 2 5 3" xfId="41061"/>
    <cellStyle name="20% - Accent1 4 2 2 6" xfId="11216"/>
    <cellStyle name="20% - Accent1 4 2 2 6 2" xfId="30278"/>
    <cellStyle name="20% - Accent1 4 2 2 6 3" xfId="49339"/>
    <cellStyle name="20% - Accent1 4 2 2 7" xfId="19487"/>
    <cellStyle name="20% - Accent1 4 2 2 8" xfId="38548"/>
    <cellStyle name="20% - Accent1 4 2 3" xfId="135"/>
    <cellStyle name="20% - Accent1 4 2 3 2" xfId="136"/>
    <cellStyle name="20% - Accent1 4 2 3 2 2" xfId="6212"/>
    <cellStyle name="20% - Accent1 4 2 3 2 2 2" xfId="14494"/>
    <cellStyle name="20% - Accent1 4 2 3 2 2 2 2" xfId="33556"/>
    <cellStyle name="20% - Accent1 4 2 3 2 2 2 3" xfId="52617"/>
    <cellStyle name="20% - Accent1 4 2 3 2 2 3" xfId="25278"/>
    <cellStyle name="20% - Accent1 4 2 3 2 2 4" xfId="44339"/>
    <cellStyle name="20% - Accent1 4 2 3 2 3" xfId="8706"/>
    <cellStyle name="20% - Accent1 4 2 3 2 3 2" xfId="16984"/>
    <cellStyle name="20% - Accent1 4 2 3 2 3 2 2" xfId="36046"/>
    <cellStyle name="20% - Accent1 4 2 3 2 3 2 3" xfId="55107"/>
    <cellStyle name="20% - Accent1 4 2 3 2 3 3" xfId="27768"/>
    <cellStyle name="20% - Accent1 4 2 3 2 3 4" xfId="46829"/>
    <cellStyle name="20% - Accent1 4 2 3 2 4" xfId="2893"/>
    <cellStyle name="20% - Accent1 4 2 3 2 4 2" xfId="22003"/>
    <cellStyle name="20% - Accent1 4 2 3 2 4 3" xfId="41064"/>
    <cellStyle name="20% - Accent1 4 2 3 2 5" xfId="11219"/>
    <cellStyle name="20% - Accent1 4 2 3 2 5 2" xfId="30281"/>
    <cellStyle name="20% - Accent1 4 2 3 2 5 3" xfId="49342"/>
    <cellStyle name="20% - Accent1 4 2 3 2 6" xfId="19490"/>
    <cellStyle name="20% - Accent1 4 2 3 2 7" xfId="38551"/>
    <cellStyle name="20% - Accent1 4 2 3 3" xfId="6211"/>
    <cellStyle name="20% - Accent1 4 2 3 3 2" xfId="14493"/>
    <cellStyle name="20% - Accent1 4 2 3 3 2 2" xfId="33555"/>
    <cellStyle name="20% - Accent1 4 2 3 3 2 3" xfId="52616"/>
    <cellStyle name="20% - Accent1 4 2 3 3 3" xfId="25277"/>
    <cellStyle name="20% - Accent1 4 2 3 3 4" xfId="44338"/>
    <cellStyle name="20% - Accent1 4 2 3 4" xfId="8705"/>
    <cellStyle name="20% - Accent1 4 2 3 4 2" xfId="16983"/>
    <cellStyle name="20% - Accent1 4 2 3 4 2 2" xfId="36045"/>
    <cellStyle name="20% - Accent1 4 2 3 4 2 3" xfId="55106"/>
    <cellStyle name="20% - Accent1 4 2 3 4 3" xfId="27767"/>
    <cellStyle name="20% - Accent1 4 2 3 4 4" xfId="46828"/>
    <cellStyle name="20% - Accent1 4 2 3 5" xfId="2892"/>
    <cellStyle name="20% - Accent1 4 2 3 5 2" xfId="22002"/>
    <cellStyle name="20% - Accent1 4 2 3 5 3" xfId="41063"/>
    <cellStyle name="20% - Accent1 4 2 3 6" xfId="11218"/>
    <cellStyle name="20% - Accent1 4 2 3 6 2" xfId="30280"/>
    <cellStyle name="20% - Accent1 4 2 3 6 3" xfId="49341"/>
    <cellStyle name="20% - Accent1 4 2 3 7" xfId="19489"/>
    <cellStyle name="20% - Accent1 4 2 3 8" xfId="38550"/>
    <cellStyle name="20% - Accent1 4 2 4" xfId="137"/>
    <cellStyle name="20% - Accent1 4 2 4 2" xfId="6213"/>
    <cellStyle name="20% - Accent1 4 2 4 2 2" xfId="14495"/>
    <cellStyle name="20% - Accent1 4 2 4 2 2 2" xfId="33557"/>
    <cellStyle name="20% - Accent1 4 2 4 2 2 3" xfId="52618"/>
    <cellStyle name="20% - Accent1 4 2 4 2 3" xfId="25279"/>
    <cellStyle name="20% - Accent1 4 2 4 2 4" xfId="44340"/>
    <cellStyle name="20% - Accent1 4 2 4 3" xfId="8707"/>
    <cellStyle name="20% - Accent1 4 2 4 3 2" xfId="16985"/>
    <cellStyle name="20% - Accent1 4 2 4 3 2 2" xfId="36047"/>
    <cellStyle name="20% - Accent1 4 2 4 3 2 3" xfId="55108"/>
    <cellStyle name="20% - Accent1 4 2 4 3 3" xfId="27769"/>
    <cellStyle name="20% - Accent1 4 2 4 3 4" xfId="46830"/>
    <cellStyle name="20% - Accent1 4 2 4 4" xfId="2894"/>
    <cellStyle name="20% - Accent1 4 2 4 4 2" xfId="22004"/>
    <cellStyle name="20% - Accent1 4 2 4 4 3" xfId="41065"/>
    <cellStyle name="20% - Accent1 4 2 4 5" xfId="11220"/>
    <cellStyle name="20% - Accent1 4 2 4 5 2" xfId="30282"/>
    <cellStyle name="20% - Accent1 4 2 4 5 3" xfId="49343"/>
    <cellStyle name="20% - Accent1 4 2 4 6" xfId="19491"/>
    <cellStyle name="20% - Accent1 4 2 4 7" xfId="38552"/>
    <cellStyle name="20% - Accent1 4 2 5" xfId="138"/>
    <cellStyle name="20% - Accent1 4 2 5 2" xfId="6214"/>
    <cellStyle name="20% - Accent1 4 2 5 2 2" xfId="14496"/>
    <cellStyle name="20% - Accent1 4 2 5 2 2 2" xfId="33558"/>
    <cellStyle name="20% - Accent1 4 2 5 2 2 3" xfId="52619"/>
    <cellStyle name="20% - Accent1 4 2 5 2 3" xfId="25280"/>
    <cellStyle name="20% - Accent1 4 2 5 2 4" xfId="44341"/>
    <cellStyle name="20% - Accent1 4 2 5 3" xfId="8708"/>
    <cellStyle name="20% - Accent1 4 2 5 3 2" xfId="16986"/>
    <cellStyle name="20% - Accent1 4 2 5 3 2 2" xfId="36048"/>
    <cellStyle name="20% - Accent1 4 2 5 3 2 3" xfId="55109"/>
    <cellStyle name="20% - Accent1 4 2 5 3 3" xfId="27770"/>
    <cellStyle name="20% - Accent1 4 2 5 3 4" xfId="46831"/>
    <cellStyle name="20% - Accent1 4 2 5 4" xfId="2895"/>
    <cellStyle name="20% - Accent1 4 2 5 4 2" xfId="22005"/>
    <cellStyle name="20% - Accent1 4 2 5 4 3" xfId="41066"/>
    <cellStyle name="20% - Accent1 4 2 5 5" xfId="11221"/>
    <cellStyle name="20% - Accent1 4 2 5 5 2" xfId="30283"/>
    <cellStyle name="20% - Accent1 4 2 5 5 3" xfId="49344"/>
    <cellStyle name="20% - Accent1 4 2 5 6" xfId="19492"/>
    <cellStyle name="20% - Accent1 4 2 5 7" xfId="38553"/>
    <cellStyle name="20% - Accent1 4 2 6" xfId="2896"/>
    <cellStyle name="20% - Accent1 4 2 6 2" xfId="11222"/>
    <cellStyle name="20% - Accent1 4 2 6 2 2" xfId="30284"/>
    <cellStyle name="20% - Accent1 4 2 6 2 3" xfId="49345"/>
    <cellStyle name="20% - Accent1 4 2 6 3" xfId="22006"/>
    <cellStyle name="20% - Accent1 4 2 6 4" xfId="41067"/>
    <cellStyle name="20% - Accent1 4 2 7" xfId="5880"/>
    <cellStyle name="20% - Accent1 4 2 7 2" xfId="14162"/>
    <cellStyle name="20% - Accent1 4 2 7 2 2" xfId="33224"/>
    <cellStyle name="20% - Accent1 4 2 7 2 3" xfId="52285"/>
    <cellStyle name="20% - Accent1 4 2 7 3" xfId="24946"/>
    <cellStyle name="20% - Accent1 4 2 7 4" xfId="44007"/>
    <cellStyle name="20% - Accent1 4 2 8" xfId="6208"/>
    <cellStyle name="20% - Accent1 4 2 8 2" xfId="14490"/>
    <cellStyle name="20% - Accent1 4 2 8 2 2" xfId="33552"/>
    <cellStyle name="20% - Accent1 4 2 8 2 3" xfId="52613"/>
    <cellStyle name="20% - Accent1 4 2 8 3" xfId="25274"/>
    <cellStyle name="20% - Accent1 4 2 8 4" xfId="44335"/>
    <cellStyle name="20% - Accent1 4 2 9" xfId="8702"/>
    <cellStyle name="20% - Accent1 4 2 9 2" xfId="16980"/>
    <cellStyle name="20% - Accent1 4 2 9 2 2" xfId="36042"/>
    <cellStyle name="20% - Accent1 4 2 9 2 3" xfId="55103"/>
    <cellStyle name="20% - Accent1 4 2 9 3" xfId="27764"/>
    <cellStyle name="20% - Accent1 4 2 9 4" xfId="46825"/>
    <cellStyle name="20% - Accent1 4 3" xfId="139"/>
    <cellStyle name="20% - Accent1 4 3 10" xfId="2897"/>
    <cellStyle name="20% - Accent1 4 3 10 2" xfId="22007"/>
    <cellStyle name="20% - Accent1 4 3 10 3" xfId="41068"/>
    <cellStyle name="20% - Accent1 4 3 11" xfId="11223"/>
    <cellStyle name="20% - Accent1 4 3 11 2" xfId="30285"/>
    <cellStyle name="20% - Accent1 4 3 11 3" xfId="49346"/>
    <cellStyle name="20% - Accent1 4 3 12" xfId="19493"/>
    <cellStyle name="20% - Accent1 4 3 13" xfId="38554"/>
    <cellStyle name="20% - Accent1 4 3 2" xfId="140"/>
    <cellStyle name="20% - Accent1 4 3 2 2" xfId="141"/>
    <cellStyle name="20% - Accent1 4 3 2 2 2" xfId="6217"/>
    <cellStyle name="20% - Accent1 4 3 2 2 2 2" xfId="14499"/>
    <cellStyle name="20% - Accent1 4 3 2 2 2 2 2" xfId="33561"/>
    <cellStyle name="20% - Accent1 4 3 2 2 2 2 3" xfId="52622"/>
    <cellStyle name="20% - Accent1 4 3 2 2 2 3" xfId="25283"/>
    <cellStyle name="20% - Accent1 4 3 2 2 2 4" xfId="44344"/>
    <cellStyle name="20% - Accent1 4 3 2 2 3" xfId="8711"/>
    <cellStyle name="20% - Accent1 4 3 2 2 3 2" xfId="16989"/>
    <cellStyle name="20% - Accent1 4 3 2 2 3 2 2" xfId="36051"/>
    <cellStyle name="20% - Accent1 4 3 2 2 3 2 3" xfId="55112"/>
    <cellStyle name="20% - Accent1 4 3 2 2 3 3" xfId="27773"/>
    <cellStyle name="20% - Accent1 4 3 2 2 3 4" xfId="46834"/>
    <cellStyle name="20% - Accent1 4 3 2 2 4" xfId="2899"/>
    <cellStyle name="20% - Accent1 4 3 2 2 4 2" xfId="22009"/>
    <cellStyle name="20% - Accent1 4 3 2 2 4 3" xfId="41070"/>
    <cellStyle name="20% - Accent1 4 3 2 2 5" xfId="11225"/>
    <cellStyle name="20% - Accent1 4 3 2 2 5 2" xfId="30287"/>
    <cellStyle name="20% - Accent1 4 3 2 2 5 3" xfId="49348"/>
    <cellStyle name="20% - Accent1 4 3 2 2 6" xfId="19495"/>
    <cellStyle name="20% - Accent1 4 3 2 2 7" xfId="38556"/>
    <cellStyle name="20% - Accent1 4 3 2 3" xfId="6216"/>
    <cellStyle name="20% - Accent1 4 3 2 3 2" xfId="14498"/>
    <cellStyle name="20% - Accent1 4 3 2 3 2 2" xfId="33560"/>
    <cellStyle name="20% - Accent1 4 3 2 3 2 3" xfId="52621"/>
    <cellStyle name="20% - Accent1 4 3 2 3 3" xfId="25282"/>
    <cellStyle name="20% - Accent1 4 3 2 3 4" xfId="44343"/>
    <cellStyle name="20% - Accent1 4 3 2 4" xfId="8710"/>
    <cellStyle name="20% - Accent1 4 3 2 4 2" xfId="16988"/>
    <cellStyle name="20% - Accent1 4 3 2 4 2 2" xfId="36050"/>
    <cellStyle name="20% - Accent1 4 3 2 4 2 3" xfId="55111"/>
    <cellStyle name="20% - Accent1 4 3 2 4 3" xfId="27772"/>
    <cellStyle name="20% - Accent1 4 3 2 4 4" xfId="46833"/>
    <cellStyle name="20% - Accent1 4 3 2 5" xfId="2898"/>
    <cellStyle name="20% - Accent1 4 3 2 5 2" xfId="22008"/>
    <cellStyle name="20% - Accent1 4 3 2 5 3" xfId="41069"/>
    <cellStyle name="20% - Accent1 4 3 2 6" xfId="11224"/>
    <cellStyle name="20% - Accent1 4 3 2 6 2" xfId="30286"/>
    <cellStyle name="20% - Accent1 4 3 2 6 3" xfId="49347"/>
    <cellStyle name="20% - Accent1 4 3 2 7" xfId="19494"/>
    <cellStyle name="20% - Accent1 4 3 2 8" xfId="38555"/>
    <cellStyle name="20% - Accent1 4 3 3" xfId="142"/>
    <cellStyle name="20% - Accent1 4 3 3 2" xfId="143"/>
    <cellStyle name="20% - Accent1 4 3 3 2 2" xfId="6219"/>
    <cellStyle name="20% - Accent1 4 3 3 2 2 2" xfId="14501"/>
    <cellStyle name="20% - Accent1 4 3 3 2 2 2 2" xfId="33563"/>
    <cellStyle name="20% - Accent1 4 3 3 2 2 2 3" xfId="52624"/>
    <cellStyle name="20% - Accent1 4 3 3 2 2 3" xfId="25285"/>
    <cellStyle name="20% - Accent1 4 3 3 2 2 4" xfId="44346"/>
    <cellStyle name="20% - Accent1 4 3 3 2 3" xfId="8713"/>
    <cellStyle name="20% - Accent1 4 3 3 2 3 2" xfId="16991"/>
    <cellStyle name="20% - Accent1 4 3 3 2 3 2 2" xfId="36053"/>
    <cellStyle name="20% - Accent1 4 3 3 2 3 2 3" xfId="55114"/>
    <cellStyle name="20% - Accent1 4 3 3 2 3 3" xfId="27775"/>
    <cellStyle name="20% - Accent1 4 3 3 2 3 4" xfId="46836"/>
    <cellStyle name="20% - Accent1 4 3 3 2 4" xfId="2901"/>
    <cellStyle name="20% - Accent1 4 3 3 2 4 2" xfId="22011"/>
    <cellStyle name="20% - Accent1 4 3 3 2 4 3" xfId="41072"/>
    <cellStyle name="20% - Accent1 4 3 3 2 5" xfId="11227"/>
    <cellStyle name="20% - Accent1 4 3 3 2 5 2" xfId="30289"/>
    <cellStyle name="20% - Accent1 4 3 3 2 5 3" xfId="49350"/>
    <cellStyle name="20% - Accent1 4 3 3 2 6" xfId="19497"/>
    <cellStyle name="20% - Accent1 4 3 3 2 7" xfId="38558"/>
    <cellStyle name="20% - Accent1 4 3 3 3" xfId="6218"/>
    <cellStyle name="20% - Accent1 4 3 3 3 2" xfId="14500"/>
    <cellStyle name="20% - Accent1 4 3 3 3 2 2" xfId="33562"/>
    <cellStyle name="20% - Accent1 4 3 3 3 2 3" xfId="52623"/>
    <cellStyle name="20% - Accent1 4 3 3 3 3" xfId="25284"/>
    <cellStyle name="20% - Accent1 4 3 3 3 4" xfId="44345"/>
    <cellStyle name="20% - Accent1 4 3 3 4" xfId="8712"/>
    <cellStyle name="20% - Accent1 4 3 3 4 2" xfId="16990"/>
    <cellStyle name="20% - Accent1 4 3 3 4 2 2" xfId="36052"/>
    <cellStyle name="20% - Accent1 4 3 3 4 2 3" xfId="55113"/>
    <cellStyle name="20% - Accent1 4 3 3 4 3" xfId="27774"/>
    <cellStyle name="20% - Accent1 4 3 3 4 4" xfId="46835"/>
    <cellStyle name="20% - Accent1 4 3 3 5" xfId="2900"/>
    <cellStyle name="20% - Accent1 4 3 3 5 2" xfId="22010"/>
    <cellStyle name="20% - Accent1 4 3 3 5 3" xfId="41071"/>
    <cellStyle name="20% - Accent1 4 3 3 6" xfId="11226"/>
    <cellStyle name="20% - Accent1 4 3 3 6 2" xfId="30288"/>
    <cellStyle name="20% - Accent1 4 3 3 6 3" xfId="49349"/>
    <cellStyle name="20% - Accent1 4 3 3 7" xfId="19496"/>
    <cellStyle name="20% - Accent1 4 3 3 8" xfId="38557"/>
    <cellStyle name="20% - Accent1 4 3 4" xfId="144"/>
    <cellStyle name="20% - Accent1 4 3 4 2" xfId="6220"/>
    <cellStyle name="20% - Accent1 4 3 4 2 2" xfId="14502"/>
    <cellStyle name="20% - Accent1 4 3 4 2 2 2" xfId="33564"/>
    <cellStyle name="20% - Accent1 4 3 4 2 2 3" xfId="52625"/>
    <cellStyle name="20% - Accent1 4 3 4 2 3" xfId="25286"/>
    <cellStyle name="20% - Accent1 4 3 4 2 4" xfId="44347"/>
    <cellStyle name="20% - Accent1 4 3 4 3" xfId="8714"/>
    <cellStyle name="20% - Accent1 4 3 4 3 2" xfId="16992"/>
    <cellStyle name="20% - Accent1 4 3 4 3 2 2" xfId="36054"/>
    <cellStyle name="20% - Accent1 4 3 4 3 2 3" xfId="55115"/>
    <cellStyle name="20% - Accent1 4 3 4 3 3" xfId="27776"/>
    <cellStyle name="20% - Accent1 4 3 4 3 4" xfId="46837"/>
    <cellStyle name="20% - Accent1 4 3 4 4" xfId="2902"/>
    <cellStyle name="20% - Accent1 4 3 4 4 2" xfId="22012"/>
    <cellStyle name="20% - Accent1 4 3 4 4 3" xfId="41073"/>
    <cellStyle name="20% - Accent1 4 3 4 5" xfId="11228"/>
    <cellStyle name="20% - Accent1 4 3 4 5 2" xfId="30290"/>
    <cellStyle name="20% - Accent1 4 3 4 5 3" xfId="49351"/>
    <cellStyle name="20% - Accent1 4 3 4 6" xfId="19498"/>
    <cellStyle name="20% - Accent1 4 3 4 7" xfId="38559"/>
    <cellStyle name="20% - Accent1 4 3 5" xfId="145"/>
    <cellStyle name="20% - Accent1 4 3 5 2" xfId="6221"/>
    <cellStyle name="20% - Accent1 4 3 5 2 2" xfId="14503"/>
    <cellStyle name="20% - Accent1 4 3 5 2 2 2" xfId="33565"/>
    <cellStyle name="20% - Accent1 4 3 5 2 2 3" xfId="52626"/>
    <cellStyle name="20% - Accent1 4 3 5 2 3" xfId="25287"/>
    <cellStyle name="20% - Accent1 4 3 5 2 4" xfId="44348"/>
    <cellStyle name="20% - Accent1 4 3 5 3" xfId="8715"/>
    <cellStyle name="20% - Accent1 4 3 5 3 2" xfId="16993"/>
    <cellStyle name="20% - Accent1 4 3 5 3 2 2" xfId="36055"/>
    <cellStyle name="20% - Accent1 4 3 5 3 2 3" xfId="55116"/>
    <cellStyle name="20% - Accent1 4 3 5 3 3" xfId="27777"/>
    <cellStyle name="20% - Accent1 4 3 5 3 4" xfId="46838"/>
    <cellStyle name="20% - Accent1 4 3 5 4" xfId="2903"/>
    <cellStyle name="20% - Accent1 4 3 5 4 2" xfId="22013"/>
    <cellStyle name="20% - Accent1 4 3 5 4 3" xfId="41074"/>
    <cellStyle name="20% - Accent1 4 3 5 5" xfId="11229"/>
    <cellStyle name="20% - Accent1 4 3 5 5 2" xfId="30291"/>
    <cellStyle name="20% - Accent1 4 3 5 5 3" xfId="49352"/>
    <cellStyle name="20% - Accent1 4 3 5 6" xfId="19499"/>
    <cellStyle name="20% - Accent1 4 3 5 7" xfId="38560"/>
    <cellStyle name="20% - Accent1 4 3 6" xfId="2904"/>
    <cellStyle name="20% - Accent1 4 3 6 2" xfId="11230"/>
    <cellStyle name="20% - Accent1 4 3 6 2 2" xfId="30292"/>
    <cellStyle name="20% - Accent1 4 3 6 2 3" xfId="49353"/>
    <cellStyle name="20% - Accent1 4 3 6 3" xfId="22014"/>
    <cellStyle name="20% - Accent1 4 3 6 4" xfId="41075"/>
    <cellStyle name="20% - Accent1 4 3 7" xfId="5978"/>
    <cellStyle name="20% - Accent1 4 3 7 2" xfId="14260"/>
    <cellStyle name="20% - Accent1 4 3 7 2 2" xfId="33322"/>
    <cellStyle name="20% - Accent1 4 3 7 2 3" xfId="52383"/>
    <cellStyle name="20% - Accent1 4 3 7 3" xfId="25044"/>
    <cellStyle name="20% - Accent1 4 3 7 4" xfId="44105"/>
    <cellStyle name="20% - Accent1 4 3 8" xfId="6215"/>
    <cellStyle name="20% - Accent1 4 3 8 2" xfId="14497"/>
    <cellStyle name="20% - Accent1 4 3 8 2 2" xfId="33559"/>
    <cellStyle name="20% - Accent1 4 3 8 2 3" xfId="52620"/>
    <cellStyle name="20% - Accent1 4 3 8 3" xfId="25281"/>
    <cellStyle name="20% - Accent1 4 3 8 4" xfId="44342"/>
    <cellStyle name="20% - Accent1 4 3 9" xfId="8709"/>
    <cellStyle name="20% - Accent1 4 3 9 2" xfId="16987"/>
    <cellStyle name="20% - Accent1 4 3 9 2 2" xfId="36049"/>
    <cellStyle name="20% - Accent1 4 3 9 2 3" xfId="55110"/>
    <cellStyle name="20% - Accent1 4 3 9 3" xfId="27771"/>
    <cellStyle name="20% - Accent1 4 3 9 4" xfId="46832"/>
    <cellStyle name="20% - Accent1 4 4" xfId="146"/>
    <cellStyle name="20% - Accent1 4 4 10" xfId="11231"/>
    <cellStyle name="20% - Accent1 4 4 10 2" xfId="30293"/>
    <cellStyle name="20% - Accent1 4 4 10 3" xfId="49354"/>
    <cellStyle name="20% - Accent1 4 4 11" xfId="19500"/>
    <cellStyle name="20% - Accent1 4 4 12" xfId="38561"/>
    <cellStyle name="20% - Accent1 4 4 2" xfId="147"/>
    <cellStyle name="20% - Accent1 4 4 2 2" xfId="148"/>
    <cellStyle name="20% - Accent1 4 4 2 2 2" xfId="6224"/>
    <cellStyle name="20% - Accent1 4 4 2 2 2 2" xfId="14506"/>
    <cellStyle name="20% - Accent1 4 4 2 2 2 2 2" xfId="33568"/>
    <cellStyle name="20% - Accent1 4 4 2 2 2 2 3" xfId="52629"/>
    <cellStyle name="20% - Accent1 4 4 2 2 2 3" xfId="25290"/>
    <cellStyle name="20% - Accent1 4 4 2 2 2 4" xfId="44351"/>
    <cellStyle name="20% - Accent1 4 4 2 2 3" xfId="8718"/>
    <cellStyle name="20% - Accent1 4 4 2 2 3 2" xfId="16996"/>
    <cellStyle name="20% - Accent1 4 4 2 2 3 2 2" xfId="36058"/>
    <cellStyle name="20% - Accent1 4 4 2 2 3 2 3" xfId="55119"/>
    <cellStyle name="20% - Accent1 4 4 2 2 3 3" xfId="27780"/>
    <cellStyle name="20% - Accent1 4 4 2 2 3 4" xfId="46841"/>
    <cellStyle name="20% - Accent1 4 4 2 2 4" xfId="2907"/>
    <cellStyle name="20% - Accent1 4 4 2 2 4 2" xfId="22017"/>
    <cellStyle name="20% - Accent1 4 4 2 2 4 3" xfId="41078"/>
    <cellStyle name="20% - Accent1 4 4 2 2 5" xfId="11233"/>
    <cellStyle name="20% - Accent1 4 4 2 2 5 2" xfId="30295"/>
    <cellStyle name="20% - Accent1 4 4 2 2 5 3" xfId="49356"/>
    <cellStyle name="20% - Accent1 4 4 2 2 6" xfId="19502"/>
    <cellStyle name="20% - Accent1 4 4 2 2 7" xfId="38563"/>
    <cellStyle name="20% - Accent1 4 4 2 3" xfId="6223"/>
    <cellStyle name="20% - Accent1 4 4 2 3 2" xfId="14505"/>
    <cellStyle name="20% - Accent1 4 4 2 3 2 2" xfId="33567"/>
    <cellStyle name="20% - Accent1 4 4 2 3 2 3" xfId="52628"/>
    <cellStyle name="20% - Accent1 4 4 2 3 3" xfId="25289"/>
    <cellStyle name="20% - Accent1 4 4 2 3 4" xfId="44350"/>
    <cellStyle name="20% - Accent1 4 4 2 4" xfId="8717"/>
    <cellStyle name="20% - Accent1 4 4 2 4 2" xfId="16995"/>
    <cellStyle name="20% - Accent1 4 4 2 4 2 2" xfId="36057"/>
    <cellStyle name="20% - Accent1 4 4 2 4 2 3" xfId="55118"/>
    <cellStyle name="20% - Accent1 4 4 2 4 3" xfId="27779"/>
    <cellStyle name="20% - Accent1 4 4 2 4 4" xfId="46840"/>
    <cellStyle name="20% - Accent1 4 4 2 5" xfId="2906"/>
    <cellStyle name="20% - Accent1 4 4 2 5 2" xfId="22016"/>
    <cellStyle name="20% - Accent1 4 4 2 5 3" xfId="41077"/>
    <cellStyle name="20% - Accent1 4 4 2 6" xfId="11232"/>
    <cellStyle name="20% - Accent1 4 4 2 6 2" xfId="30294"/>
    <cellStyle name="20% - Accent1 4 4 2 6 3" xfId="49355"/>
    <cellStyle name="20% - Accent1 4 4 2 7" xfId="19501"/>
    <cellStyle name="20% - Accent1 4 4 2 8" xfId="38562"/>
    <cellStyle name="20% - Accent1 4 4 3" xfId="149"/>
    <cellStyle name="20% - Accent1 4 4 3 2" xfId="6225"/>
    <cellStyle name="20% - Accent1 4 4 3 2 2" xfId="14507"/>
    <cellStyle name="20% - Accent1 4 4 3 2 2 2" xfId="33569"/>
    <cellStyle name="20% - Accent1 4 4 3 2 2 3" xfId="52630"/>
    <cellStyle name="20% - Accent1 4 4 3 2 3" xfId="25291"/>
    <cellStyle name="20% - Accent1 4 4 3 2 4" xfId="44352"/>
    <cellStyle name="20% - Accent1 4 4 3 3" xfId="8719"/>
    <cellStyle name="20% - Accent1 4 4 3 3 2" xfId="16997"/>
    <cellStyle name="20% - Accent1 4 4 3 3 2 2" xfId="36059"/>
    <cellStyle name="20% - Accent1 4 4 3 3 2 3" xfId="55120"/>
    <cellStyle name="20% - Accent1 4 4 3 3 3" xfId="27781"/>
    <cellStyle name="20% - Accent1 4 4 3 3 4" xfId="46842"/>
    <cellStyle name="20% - Accent1 4 4 3 4" xfId="2908"/>
    <cellStyle name="20% - Accent1 4 4 3 4 2" xfId="22018"/>
    <cellStyle name="20% - Accent1 4 4 3 4 3" xfId="41079"/>
    <cellStyle name="20% - Accent1 4 4 3 5" xfId="11234"/>
    <cellStyle name="20% - Accent1 4 4 3 5 2" xfId="30296"/>
    <cellStyle name="20% - Accent1 4 4 3 5 3" xfId="49357"/>
    <cellStyle name="20% - Accent1 4 4 3 6" xfId="19503"/>
    <cellStyle name="20% - Accent1 4 4 3 7" xfId="38564"/>
    <cellStyle name="20% - Accent1 4 4 4" xfId="150"/>
    <cellStyle name="20% - Accent1 4 4 4 2" xfId="6226"/>
    <cellStyle name="20% - Accent1 4 4 4 2 2" xfId="14508"/>
    <cellStyle name="20% - Accent1 4 4 4 2 2 2" xfId="33570"/>
    <cellStyle name="20% - Accent1 4 4 4 2 2 3" xfId="52631"/>
    <cellStyle name="20% - Accent1 4 4 4 2 3" xfId="25292"/>
    <cellStyle name="20% - Accent1 4 4 4 2 4" xfId="44353"/>
    <cellStyle name="20% - Accent1 4 4 4 3" xfId="8720"/>
    <cellStyle name="20% - Accent1 4 4 4 3 2" xfId="16998"/>
    <cellStyle name="20% - Accent1 4 4 4 3 2 2" xfId="36060"/>
    <cellStyle name="20% - Accent1 4 4 4 3 2 3" xfId="55121"/>
    <cellStyle name="20% - Accent1 4 4 4 3 3" xfId="27782"/>
    <cellStyle name="20% - Accent1 4 4 4 3 4" xfId="46843"/>
    <cellStyle name="20% - Accent1 4 4 4 4" xfId="2909"/>
    <cellStyle name="20% - Accent1 4 4 4 4 2" xfId="22019"/>
    <cellStyle name="20% - Accent1 4 4 4 4 3" xfId="41080"/>
    <cellStyle name="20% - Accent1 4 4 4 5" xfId="11235"/>
    <cellStyle name="20% - Accent1 4 4 4 5 2" xfId="30297"/>
    <cellStyle name="20% - Accent1 4 4 4 5 3" xfId="49358"/>
    <cellStyle name="20% - Accent1 4 4 4 6" xfId="19504"/>
    <cellStyle name="20% - Accent1 4 4 4 7" xfId="38565"/>
    <cellStyle name="20% - Accent1 4 4 5" xfId="2910"/>
    <cellStyle name="20% - Accent1 4 4 5 2" xfId="11236"/>
    <cellStyle name="20% - Accent1 4 4 5 2 2" xfId="30298"/>
    <cellStyle name="20% - Accent1 4 4 5 2 3" xfId="49359"/>
    <cellStyle name="20% - Accent1 4 4 5 3" xfId="22020"/>
    <cellStyle name="20% - Accent1 4 4 5 4" xfId="41081"/>
    <cellStyle name="20% - Accent1 4 4 6" xfId="5794"/>
    <cellStyle name="20% - Accent1 4 4 6 2" xfId="14076"/>
    <cellStyle name="20% - Accent1 4 4 6 2 2" xfId="33138"/>
    <cellStyle name="20% - Accent1 4 4 6 2 3" xfId="52199"/>
    <cellStyle name="20% - Accent1 4 4 6 3" xfId="24860"/>
    <cellStyle name="20% - Accent1 4 4 6 4" xfId="43921"/>
    <cellStyle name="20% - Accent1 4 4 7" xfId="6222"/>
    <cellStyle name="20% - Accent1 4 4 7 2" xfId="14504"/>
    <cellStyle name="20% - Accent1 4 4 7 2 2" xfId="33566"/>
    <cellStyle name="20% - Accent1 4 4 7 2 3" xfId="52627"/>
    <cellStyle name="20% - Accent1 4 4 7 3" xfId="25288"/>
    <cellStyle name="20% - Accent1 4 4 7 4" xfId="44349"/>
    <cellStyle name="20% - Accent1 4 4 8" xfId="8716"/>
    <cellStyle name="20% - Accent1 4 4 8 2" xfId="16994"/>
    <cellStyle name="20% - Accent1 4 4 8 2 2" xfId="36056"/>
    <cellStyle name="20% - Accent1 4 4 8 2 3" xfId="55117"/>
    <cellStyle name="20% - Accent1 4 4 8 3" xfId="27778"/>
    <cellStyle name="20% - Accent1 4 4 8 4" xfId="46839"/>
    <cellStyle name="20% - Accent1 4 4 9" xfId="2905"/>
    <cellStyle name="20% - Accent1 4 4 9 2" xfId="22015"/>
    <cellStyle name="20% - Accent1 4 4 9 3" xfId="41076"/>
    <cellStyle name="20% - Accent1 4 5" xfId="151"/>
    <cellStyle name="20% - Accent1 4 5 2" xfId="152"/>
    <cellStyle name="20% - Accent1 4 5 2 2" xfId="6228"/>
    <cellStyle name="20% - Accent1 4 5 2 2 2" xfId="14510"/>
    <cellStyle name="20% - Accent1 4 5 2 2 2 2" xfId="33572"/>
    <cellStyle name="20% - Accent1 4 5 2 2 2 3" xfId="52633"/>
    <cellStyle name="20% - Accent1 4 5 2 2 3" xfId="25294"/>
    <cellStyle name="20% - Accent1 4 5 2 2 4" xfId="44355"/>
    <cellStyle name="20% - Accent1 4 5 2 3" xfId="8722"/>
    <cellStyle name="20% - Accent1 4 5 2 3 2" xfId="17000"/>
    <cellStyle name="20% - Accent1 4 5 2 3 2 2" xfId="36062"/>
    <cellStyle name="20% - Accent1 4 5 2 3 2 3" xfId="55123"/>
    <cellStyle name="20% - Accent1 4 5 2 3 3" xfId="27784"/>
    <cellStyle name="20% - Accent1 4 5 2 3 4" xfId="46845"/>
    <cellStyle name="20% - Accent1 4 5 2 4" xfId="2912"/>
    <cellStyle name="20% - Accent1 4 5 2 4 2" xfId="22022"/>
    <cellStyle name="20% - Accent1 4 5 2 4 3" xfId="41083"/>
    <cellStyle name="20% - Accent1 4 5 2 5" xfId="11238"/>
    <cellStyle name="20% - Accent1 4 5 2 5 2" xfId="30300"/>
    <cellStyle name="20% - Accent1 4 5 2 5 3" xfId="49361"/>
    <cellStyle name="20% - Accent1 4 5 2 6" xfId="19506"/>
    <cellStyle name="20% - Accent1 4 5 2 7" xfId="38567"/>
    <cellStyle name="20% - Accent1 4 5 3" xfId="6227"/>
    <cellStyle name="20% - Accent1 4 5 3 2" xfId="14509"/>
    <cellStyle name="20% - Accent1 4 5 3 2 2" xfId="33571"/>
    <cellStyle name="20% - Accent1 4 5 3 2 3" xfId="52632"/>
    <cellStyle name="20% - Accent1 4 5 3 3" xfId="25293"/>
    <cellStyle name="20% - Accent1 4 5 3 4" xfId="44354"/>
    <cellStyle name="20% - Accent1 4 5 4" xfId="8721"/>
    <cellStyle name="20% - Accent1 4 5 4 2" xfId="16999"/>
    <cellStyle name="20% - Accent1 4 5 4 2 2" xfId="36061"/>
    <cellStyle name="20% - Accent1 4 5 4 2 3" xfId="55122"/>
    <cellStyle name="20% - Accent1 4 5 4 3" xfId="27783"/>
    <cellStyle name="20% - Accent1 4 5 4 4" xfId="46844"/>
    <cellStyle name="20% - Accent1 4 5 5" xfId="2911"/>
    <cellStyle name="20% - Accent1 4 5 5 2" xfId="22021"/>
    <cellStyle name="20% - Accent1 4 5 5 3" xfId="41082"/>
    <cellStyle name="20% - Accent1 4 5 6" xfId="11237"/>
    <cellStyle name="20% - Accent1 4 5 6 2" xfId="30299"/>
    <cellStyle name="20% - Accent1 4 5 6 3" xfId="49360"/>
    <cellStyle name="20% - Accent1 4 5 7" xfId="19505"/>
    <cellStyle name="20% - Accent1 4 5 8" xfId="38566"/>
    <cellStyle name="20% - Accent1 4 6" xfId="153"/>
    <cellStyle name="20% - Accent1 4 6 2" xfId="154"/>
    <cellStyle name="20% - Accent1 4 6 2 2" xfId="6230"/>
    <cellStyle name="20% - Accent1 4 6 2 2 2" xfId="14512"/>
    <cellStyle name="20% - Accent1 4 6 2 2 2 2" xfId="33574"/>
    <cellStyle name="20% - Accent1 4 6 2 2 2 3" xfId="52635"/>
    <cellStyle name="20% - Accent1 4 6 2 2 3" xfId="25296"/>
    <cellStyle name="20% - Accent1 4 6 2 2 4" xfId="44357"/>
    <cellStyle name="20% - Accent1 4 6 2 3" xfId="8724"/>
    <cellStyle name="20% - Accent1 4 6 2 3 2" xfId="17002"/>
    <cellStyle name="20% - Accent1 4 6 2 3 2 2" xfId="36064"/>
    <cellStyle name="20% - Accent1 4 6 2 3 2 3" xfId="55125"/>
    <cellStyle name="20% - Accent1 4 6 2 3 3" xfId="27786"/>
    <cellStyle name="20% - Accent1 4 6 2 3 4" xfId="46847"/>
    <cellStyle name="20% - Accent1 4 6 2 4" xfId="2914"/>
    <cellStyle name="20% - Accent1 4 6 2 4 2" xfId="22024"/>
    <cellStyle name="20% - Accent1 4 6 2 4 3" xfId="41085"/>
    <cellStyle name="20% - Accent1 4 6 2 5" xfId="11240"/>
    <cellStyle name="20% - Accent1 4 6 2 5 2" xfId="30302"/>
    <cellStyle name="20% - Accent1 4 6 2 5 3" xfId="49363"/>
    <cellStyle name="20% - Accent1 4 6 2 6" xfId="19508"/>
    <cellStyle name="20% - Accent1 4 6 2 7" xfId="38569"/>
    <cellStyle name="20% - Accent1 4 6 3" xfId="6229"/>
    <cellStyle name="20% - Accent1 4 6 3 2" xfId="14511"/>
    <cellStyle name="20% - Accent1 4 6 3 2 2" xfId="33573"/>
    <cellStyle name="20% - Accent1 4 6 3 2 3" xfId="52634"/>
    <cellStyle name="20% - Accent1 4 6 3 3" xfId="25295"/>
    <cellStyle name="20% - Accent1 4 6 3 4" xfId="44356"/>
    <cellStyle name="20% - Accent1 4 6 4" xfId="8723"/>
    <cellStyle name="20% - Accent1 4 6 4 2" xfId="17001"/>
    <cellStyle name="20% - Accent1 4 6 4 2 2" xfId="36063"/>
    <cellStyle name="20% - Accent1 4 6 4 2 3" xfId="55124"/>
    <cellStyle name="20% - Accent1 4 6 4 3" xfId="27785"/>
    <cellStyle name="20% - Accent1 4 6 4 4" xfId="46846"/>
    <cellStyle name="20% - Accent1 4 6 5" xfId="2913"/>
    <cellStyle name="20% - Accent1 4 6 5 2" xfId="22023"/>
    <cellStyle name="20% - Accent1 4 6 5 3" xfId="41084"/>
    <cellStyle name="20% - Accent1 4 6 6" xfId="11239"/>
    <cellStyle name="20% - Accent1 4 6 6 2" xfId="30301"/>
    <cellStyle name="20% - Accent1 4 6 6 3" xfId="49362"/>
    <cellStyle name="20% - Accent1 4 6 7" xfId="19507"/>
    <cellStyle name="20% - Accent1 4 6 8" xfId="38568"/>
    <cellStyle name="20% - Accent1 4 7" xfId="155"/>
    <cellStyle name="20% - Accent1 4 7 2" xfId="6231"/>
    <cellStyle name="20% - Accent1 4 7 2 2" xfId="14513"/>
    <cellStyle name="20% - Accent1 4 7 2 2 2" xfId="33575"/>
    <cellStyle name="20% - Accent1 4 7 2 2 3" xfId="52636"/>
    <cellStyle name="20% - Accent1 4 7 2 3" xfId="25297"/>
    <cellStyle name="20% - Accent1 4 7 2 4" xfId="44358"/>
    <cellStyle name="20% - Accent1 4 7 3" xfId="8725"/>
    <cellStyle name="20% - Accent1 4 7 3 2" xfId="17003"/>
    <cellStyle name="20% - Accent1 4 7 3 2 2" xfId="36065"/>
    <cellStyle name="20% - Accent1 4 7 3 2 3" xfId="55126"/>
    <cellStyle name="20% - Accent1 4 7 3 3" xfId="27787"/>
    <cellStyle name="20% - Accent1 4 7 3 4" xfId="46848"/>
    <cellStyle name="20% - Accent1 4 7 4" xfId="2915"/>
    <cellStyle name="20% - Accent1 4 7 4 2" xfId="22025"/>
    <cellStyle name="20% - Accent1 4 7 4 3" xfId="41086"/>
    <cellStyle name="20% - Accent1 4 7 5" xfId="11241"/>
    <cellStyle name="20% - Accent1 4 7 5 2" xfId="30303"/>
    <cellStyle name="20% - Accent1 4 7 5 3" xfId="49364"/>
    <cellStyle name="20% - Accent1 4 7 6" xfId="19509"/>
    <cellStyle name="20% - Accent1 4 7 7" xfId="38570"/>
    <cellStyle name="20% - Accent1 4 8" xfId="156"/>
    <cellStyle name="20% - Accent1 4 8 2" xfId="6232"/>
    <cellStyle name="20% - Accent1 4 8 2 2" xfId="14514"/>
    <cellStyle name="20% - Accent1 4 8 2 2 2" xfId="33576"/>
    <cellStyle name="20% - Accent1 4 8 2 2 3" xfId="52637"/>
    <cellStyle name="20% - Accent1 4 8 2 3" xfId="25298"/>
    <cellStyle name="20% - Accent1 4 8 2 4" xfId="44359"/>
    <cellStyle name="20% - Accent1 4 8 3" xfId="8726"/>
    <cellStyle name="20% - Accent1 4 8 3 2" xfId="17004"/>
    <cellStyle name="20% - Accent1 4 8 3 2 2" xfId="36066"/>
    <cellStyle name="20% - Accent1 4 8 3 2 3" xfId="55127"/>
    <cellStyle name="20% - Accent1 4 8 3 3" xfId="27788"/>
    <cellStyle name="20% - Accent1 4 8 3 4" xfId="46849"/>
    <cellStyle name="20% - Accent1 4 8 4" xfId="2916"/>
    <cellStyle name="20% - Accent1 4 8 4 2" xfId="22026"/>
    <cellStyle name="20% - Accent1 4 8 4 3" xfId="41087"/>
    <cellStyle name="20% - Accent1 4 8 5" xfId="11242"/>
    <cellStyle name="20% - Accent1 4 8 5 2" xfId="30304"/>
    <cellStyle name="20% - Accent1 4 8 5 3" xfId="49365"/>
    <cellStyle name="20% - Accent1 4 8 6" xfId="19510"/>
    <cellStyle name="20% - Accent1 4 8 7" xfId="38571"/>
    <cellStyle name="20% - Accent1 4 9" xfId="2917"/>
    <cellStyle name="20% - Accent1 4 9 2" xfId="11243"/>
    <cellStyle name="20% - Accent1 4 9 2 2" xfId="30305"/>
    <cellStyle name="20% - Accent1 4 9 2 3" xfId="49366"/>
    <cellStyle name="20% - Accent1 4 9 3" xfId="22027"/>
    <cellStyle name="20% - Accent1 4 9 4" xfId="41088"/>
    <cellStyle name="20% - Accent1 5" xfId="157"/>
    <cellStyle name="20% - Accent1 5 10" xfId="2918"/>
    <cellStyle name="20% - Accent1 5 10 2" xfId="22028"/>
    <cellStyle name="20% - Accent1 5 10 3" xfId="41089"/>
    <cellStyle name="20% - Accent1 5 11" xfId="11244"/>
    <cellStyle name="20% - Accent1 5 11 2" xfId="30306"/>
    <cellStyle name="20% - Accent1 5 11 3" xfId="49367"/>
    <cellStyle name="20% - Accent1 5 12" xfId="19511"/>
    <cellStyle name="20% - Accent1 5 13" xfId="38572"/>
    <cellStyle name="20% - Accent1 5 2" xfId="158"/>
    <cellStyle name="20% - Accent1 5 2 2" xfId="159"/>
    <cellStyle name="20% - Accent1 5 2 2 2" xfId="6235"/>
    <cellStyle name="20% - Accent1 5 2 2 2 2" xfId="14517"/>
    <cellStyle name="20% - Accent1 5 2 2 2 2 2" xfId="33579"/>
    <cellStyle name="20% - Accent1 5 2 2 2 2 3" xfId="52640"/>
    <cellStyle name="20% - Accent1 5 2 2 2 3" xfId="25301"/>
    <cellStyle name="20% - Accent1 5 2 2 2 4" xfId="44362"/>
    <cellStyle name="20% - Accent1 5 2 2 3" xfId="8729"/>
    <cellStyle name="20% - Accent1 5 2 2 3 2" xfId="17007"/>
    <cellStyle name="20% - Accent1 5 2 2 3 2 2" xfId="36069"/>
    <cellStyle name="20% - Accent1 5 2 2 3 2 3" xfId="55130"/>
    <cellStyle name="20% - Accent1 5 2 2 3 3" xfId="27791"/>
    <cellStyle name="20% - Accent1 5 2 2 3 4" xfId="46852"/>
    <cellStyle name="20% - Accent1 5 2 2 4" xfId="2920"/>
    <cellStyle name="20% - Accent1 5 2 2 4 2" xfId="22030"/>
    <cellStyle name="20% - Accent1 5 2 2 4 3" xfId="41091"/>
    <cellStyle name="20% - Accent1 5 2 2 5" xfId="11246"/>
    <cellStyle name="20% - Accent1 5 2 2 5 2" xfId="30308"/>
    <cellStyle name="20% - Accent1 5 2 2 5 3" xfId="49369"/>
    <cellStyle name="20% - Accent1 5 2 2 6" xfId="19513"/>
    <cellStyle name="20% - Accent1 5 2 2 7" xfId="38574"/>
    <cellStyle name="20% - Accent1 5 2 3" xfId="6234"/>
    <cellStyle name="20% - Accent1 5 2 3 2" xfId="14516"/>
    <cellStyle name="20% - Accent1 5 2 3 2 2" xfId="33578"/>
    <cellStyle name="20% - Accent1 5 2 3 2 3" xfId="52639"/>
    <cellStyle name="20% - Accent1 5 2 3 3" xfId="25300"/>
    <cellStyle name="20% - Accent1 5 2 3 4" xfId="44361"/>
    <cellStyle name="20% - Accent1 5 2 4" xfId="8728"/>
    <cellStyle name="20% - Accent1 5 2 4 2" xfId="17006"/>
    <cellStyle name="20% - Accent1 5 2 4 2 2" xfId="36068"/>
    <cellStyle name="20% - Accent1 5 2 4 2 3" xfId="55129"/>
    <cellStyle name="20% - Accent1 5 2 4 3" xfId="27790"/>
    <cellStyle name="20% - Accent1 5 2 4 4" xfId="46851"/>
    <cellStyle name="20% - Accent1 5 2 5" xfId="2919"/>
    <cellStyle name="20% - Accent1 5 2 5 2" xfId="22029"/>
    <cellStyle name="20% - Accent1 5 2 5 3" xfId="41090"/>
    <cellStyle name="20% - Accent1 5 2 6" xfId="11245"/>
    <cellStyle name="20% - Accent1 5 2 6 2" xfId="30307"/>
    <cellStyle name="20% - Accent1 5 2 6 3" xfId="49368"/>
    <cellStyle name="20% - Accent1 5 2 7" xfId="19512"/>
    <cellStyle name="20% - Accent1 5 2 8" xfId="38573"/>
    <cellStyle name="20% - Accent1 5 3" xfId="160"/>
    <cellStyle name="20% - Accent1 5 3 2" xfId="161"/>
    <cellStyle name="20% - Accent1 5 3 2 2" xfId="6237"/>
    <cellStyle name="20% - Accent1 5 3 2 2 2" xfId="14519"/>
    <cellStyle name="20% - Accent1 5 3 2 2 2 2" xfId="33581"/>
    <cellStyle name="20% - Accent1 5 3 2 2 2 3" xfId="52642"/>
    <cellStyle name="20% - Accent1 5 3 2 2 3" xfId="25303"/>
    <cellStyle name="20% - Accent1 5 3 2 2 4" xfId="44364"/>
    <cellStyle name="20% - Accent1 5 3 2 3" xfId="8731"/>
    <cellStyle name="20% - Accent1 5 3 2 3 2" xfId="17009"/>
    <cellStyle name="20% - Accent1 5 3 2 3 2 2" xfId="36071"/>
    <cellStyle name="20% - Accent1 5 3 2 3 2 3" xfId="55132"/>
    <cellStyle name="20% - Accent1 5 3 2 3 3" xfId="27793"/>
    <cellStyle name="20% - Accent1 5 3 2 3 4" xfId="46854"/>
    <cellStyle name="20% - Accent1 5 3 2 4" xfId="2922"/>
    <cellStyle name="20% - Accent1 5 3 2 4 2" xfId="22032"/>
    <cellStyle name="20% - Accent1 5 3 2 4 3" xfId="41093"/>
    <cellStyle name="20% - Accent1 5 3 2 5" xfId="11248"/>
    <cellStyle name="20% - Accent1 5 3 2 5 2" xfId="30310"/>
    <cellStyle name="20% - Accent1 5 3 2 5 3" xfId="49371"/>
    <cellStyle name="20% - Accent1 5 3 2 6" xfId="19515"/>
    <cellStyle name="20% - Accent1 5 3 2 7" xfId="38576"/>
    <cellStyle name="20% - Accent1 5 3 3" xfId="6236"/>
    <cellStyle name="20% - Accent1 5 3 3 2" xfId="14518"/>
    <cellStyle name="20% - Accent1 5 3 3 2 2" xfId="33580"/>
    <cellStyle name="20% - Accent1 5 3 3 2 3" xfId="52641"/>
    <cellStyle name="20% - Accent1 5 3 3 3" xfId="25302"/>
    <cellStyle name="20% - Accent1 5 3 3 4" xfId="44363"/>
    <cellStyle name="20% - Accent1 5 3 4" xfId="8730"/>
    <cellStyle name="20% - Accent1 5 3 4 2" xfId="17008"/>
    <cellStyle name="20% - Accent1 5 3 4 2 2" xfId="36070"/>
    <cellStyle name="20% - Accent1 5 3 4 2 3" xfId="55131"/>
    <cellStyle name="20% - Accent1 5 3 4 3" xfId="27792"/>
    <cellStyle name="20% - Accent1 5 3 4 4" xfId="46853"/>
    <cellStyle name="20% - Accent1 5 3 5" xfId="2921"/>
    <cellStyle name="20% - Accent1 5 3 5 2" xfId="22031"/>
    <cellStyle name="20% - Accent1 5 3 5 3" xfId="41092"/>
    <cellStyle name="20% - Accent1 5 3 6" xfId="11247"/>
    <cellStyle name="20% - Accent1 5 3 6 2" xfId="30309"/>
    <cellStyle name="20% - Accent1 5 3 6 3" xfId="49370"/>
    <cellStyle name="20% - Accent1 5 3 7" xfId="19514"/>
    <cellStyle name="20% - Accent1 5 3 8" xfId="38575"/>
    <cellStyle name="20% - Accent1 5 4" xfId="162"/>
    <cellStyle name="20% - Accent1 5 4 2" xfId="6238"/>
    <cellStyle name="20% - Accent1 5 4 2 2" xfId="14520"/>
    <cellStyle name="20% - Accent1 5 4 2 2 2" xfId="33582"/>
    <cellStyle name="20% - Accent1 5 4 2 2 3" xfId="52643"/>
    <cellStyle name="20% - Accent1 5 4 2 3" xfId="25304"/>
    <cellStyle name="20% - Accent1 5 4 2 4" xfId="44365"/>
    <cellStyle name="20% - Accent1 5 4 3" xfId="8732"/>
    <cellStyle name="20% - Accent1 5 4 3 2" xfId="17010"/>
    <cellStyle name="20% - Accent1 5 4 3 2 2" xfId="36072"/>
    <cellStyle name="20% - Accent1 5 4 3 2 3" xfId="55133"/>
    <cellStyle name="20% - Accent1 5 4 3 3" xfId="27794"/>
    <cellStyle name="20% - Accent1 5 4 3 4" xfId="46855"/>
    <cellStyle name="20% - Accent1 5 4 4" xfId="2923"/>
    <cellStyle name="20% - Accent1 5 4 4 2" xfId="22033"/>
    <cellStyle name="20% - Accent1 5 4 4 3" xfId="41094"/>
    <cellStyle name="20% - Accent1 5 4 5" xfId="11249"/>
    <cellStyle name="20% - Accent1 5 4 5 2" xfId="30311"/>
    <cellStyle name="20% - Accent1 5 4 5 3" xfId="49372"/>
    <cellStyle name="20% - Accent1 5 4 6" xfId="19516"/>
    <cellStyle name="20% - Accent1 5 4 7" xfId="38577"/>
    <cellStyle name="20% - Accent1 5 5" xfId="163"/>
    <cellStyle name="20% - Accent1 5 5 2" xfId="6239"/>
    <cellStyle name="20% - Accent1 5 5 2 2" xfId="14521"/>
    <cellStyle name="20% - Accent1 5 5 2 2 2" xfId="33583"/>
    <cellStyle name="20% - Accent1 5 5 2 2 3" xfId="52644"/>
    <cellStyle name="20% - Accent1 5 5 2 3" xfId="25305"/>
    <cellStyle name="20% - Accent1 5 5 2 4" xfId="44366"/>
    <cellStyle name="20% - Accent1 5 5 3" xfId="8733"/>
    <cellStyle name="20% - Accent1 5 5 3 2" xfId="17011"/>
    <cellStyle name="20% - Accent1 5 5 3 2 2" xfId="36073"/>
    <cellStyle name="20% - Accent1 5 5 3 2 3" xfId="55134"/>
    <cellStyle name="20% - Accent1 5 5 3 3" xfId="27795"/>
    <cellStyle name="20% - Accent1 5 5 3 4" xfId="46856"/>
    <cellStyle name="20% - Accent1 5 5 4" xfId="2924"/>
    <cellStyle name="20% - Accent1 5 5 4 2" xfId="22034"/>
    <cellStyle name="20% - Accent1 5 5 4 3" xfId="41095"/>
    <cellStyle name="20% - Accent1 5 5 5" xfId="11250"/>
    <cellStyle name="20% - Accent1 5 5 5 2" xfId="30312"/>
    <cellStyle name="20% - Accent1 5 5 5 3" xfId="49373"/>
    <cellStyle name="20% - Accent1 5 5 6" xfId="19517"/>
    <cellStyle name="20% - Accent1 5 5 7" xfId="38578"/>
    <cellStyle name="20% - Accent1 5 6" xfId="2925"/>
    <cellStyle name="20% - Accent1 5 6 2" xfId="11251"/>
    <cellStyle name="20% - Accent1 5 6 2 2" xfId="30313"/>
    <cellStyle name="20% - Accent1 5 6 2 3" xfId="49374"/>
    <cellStyle name="20% - Accent1 5 6 3" xfId="22035"/>
    <cellStyle name="20% - Accent1 5 6 4" xfId="41096"/>
    <cellStyle name="20% - Accent1 5 7" xfId="5735"/>
    <cellStyle name="20% - Accent1 5 7 2" xfId="14020"/>
    <cellStyle name="20% - Accent1 5 7 2 2" xfId="33082"/>
    <cellStyle name="20% - Accent1 5 7 2 3" xfId="52143"/>
    <cellStyle name="20% - Accent1 5 7 3" xfId="24804"/>
    <cellStyle name="20% - Accent1 5 7 4" xfId="43865"/>
    <cellStyle name="20% - Accent1 5 8" xfId="6233"/>
    <cellStyle name="20% - Accent1 5 8 2" xfId="14515"/>
    <cellStyle name="20% - Accent1 5 8 2 2" xfId="33577"/>
    <cellStyle name="20% - Accent1 5 8 2 3" xfId="52638"/>
    <cellStyle name="20% - Accent1 5 8 3" xfId="25299"/>
    <cellStyle name="20% - Accent1 5 8 4" xfId="44360"/>
    <cellStyle name="20% - Accent1 5 9" xfId="8727"/>
    <cellStyle name="20% - Accent1 5 9 2" xfId="17005"/>
    <cellStyle name="20% - Accent1 5 9 2 2" xfId="36067"/>
    <cellStyle name="20% - Accent1 5 9 2 3" xfId="55128"/>
    <cellStyle name="20% - Accent1 5 9 3" xfId="27789"/>
    <cellStyle name="20% - Accent1 5 9 4" xfId="46850"/>
    <cellStyle name="20% - Accent1 6" xfId="164"/>
    <cellStyle name="20% - Accent1 6 10" xfId="2926"/>
    <cellStyle name="20% - Accent1 6 10 2" xfId="22036"/>
    <cellStyle name="20% - Accent1 6 10 3" xfId="41097"/>
    <cellStyle name="20% - Accent1 6 11" xfId="11252"/>
    <cellStyle name="20% - Accent1 6 11 2" xfId="30314"/>
    <cellStyle name="20% - Accent1 6 11 3" xfId="49375"/>
    <cellStyle name="20% - Accent1 6 12" xfId="19518"/>
    <cellStyle name="20% - Accent1 6 13" xfId="38579"/>
    <cellStyle name="20% - Accent1 6 2" xfId="165"/>
    <cellStyle name="20% - Accent1 6 2 2" xfId="166"/>
    <cellStyle name="20% - Accent1 6 2 2 2" xfId="6242"/>
    <cellStyle name="20% - Accent1 6 2 2 2 2" xfId="14524"/>
    <cellStyle name="20% - Accent1 6 2 2 2 2 2" xfId="33586"/>
    <cellStyle name="20% - Accent1 6 2 2 2 2 3" xfId="52647"/>
    <cellStyle name="20% - Accent1 6 2 2 2 3" xfId="25308"/>
    <cellStyle name="20% - Accent1 6 2 2 2 4" xfId="44369"/>
    <cellStyle name="20% - Accent1 6 2 2 3" xfId="8736"/>
    <cellStyle name="20% - Accent1 6 2 2 3 2" xfId="17014"/>
    <cellStyle name="20% - Accent1 6 2 2 3 2 2" xfId="36076"/>
    <cellStyle name="20% - Accent1 6 2 2 3 2 3" xfId="55137"/>
    <cellStyle name="20% - Accent1 6 2 2 3 3" xfId="27798"/>
    <cellStyle name="20% - Accent1 6 2 2 3 4" xfId="46859"/>
    <cellStyle name="20% - Accent1 6 2 2 4" xfId="2928"/>
    <cellStyle name="20% - Accent1 6 2 2 4 2" xfId="22038"/>
    <cellStyle name="20% - Accent1 6 2 2 4 3" xfId="41099"/>
    <cellStyle name="20% - Accent1 6 2 2 5" xfId="11254"/>
    <cellStyle name="20% - Accent1 6 2 2 5 2" xfId="30316"/>
    <cellStyle name="20% - Accent1 6 2 2 5 3" xfId="49377"/>
    <cellStyle name="20% - Accent1 6 2 2 6" xfId="19520"/>
    <cellStyle name="20% - Accent1 6 2 2 7" xfId="38581"/>
    <cellStyle name="20% - Accent1 6 2 3" xfId="6241"/>
    <cellStyle name="20% - Accent1 6 2 3 2" xfId="14523"/>
    <cellStyle name="20% - Accent1 6 2 3 2 2" xfId="33585"/>
    <cellStyle name="20% - Accent1 6 2 3 2 3" xfId="52646"/>
    <cellStyle name="20% - Accent1 6 2 3 3" xfId="25307"/>
    <cellStyle name="20% - Accent1 6 2 3 4" xfId="44368"/>
    <cellStyle name="20% - Accent1 6 2 4" xfId="8735"/>
    <cellStyle name="20% - Accent1 6 2 4 2" xfId="17013"/>
    <cellStyle name="20% - Accent1 6 2 4 2 2" xfId="36075"/>
    <cellStyle name="20% - Accent1 6 2 4 2 3" xfId="55136"/>
    <cellStyle name="20% - Accent1 6 2 4 3" xfId="27797"/>
    <cellStyle name="20% - Accent1 6 2 4 4" xfId="46858"/>
    <cellStyle name="20% - Accent1 6 2 5" xfId="2927"/>
    <cellStyle name="20% - Accent1 6 2 5 2" xfId="22037"/>
    <cellStyle name="20% - Accent1 6 2 5 3" xfId="41098"/>
    <cellStyle name="20% - Accent1 6 2 6" xfId="11253"/>
    <cellStyle name="20% - Accent1 6 2 6 2" xfId="30315"/>
    <cellStyle name="20% - Accent1 6 2 6 3" xfId="49376"/>
    <cellStyle name="20% - Accent1 6 2 7" xfId="19519"/>
    <cellStyle name="20% - Accent1 6 2 8" xfId="38580"/>
    <cellStyle name="20% - Accent1 6 3" xfId="167"/>
    <cellStyle name="20% - Accent1 6 3 2" xfId="168"/>
    <cellStyle name="20% - Accent1 6 3 2 2" xfId="6244"/>
    <cellStyle name="20% - Accent1 6 3 2 2 2" xfId="14526"/>
    <cellStyle name="20% - Accent1 6 3 2 2 2 2" xfId="33588"/>
    <cellStyle name="20% - Accent1 6 3 2 2 2 3" xfId="52649"/>
    <cellStyle name="20% - Accent1 6 3 2 2 3" xfId="25310"/>
    <cellStyle name="20% - Accent1 6 3 2 2 4" xfId="44371"/>
    <cellStyle name="20% - Accent1 6 3 2 3" xfId="8738"/>
    <cellStyle name="20% - Accent1 6 3 2 3 2" xfId="17016"/>
    <cellStyle name="20% - Accent1 6 3 2 3 2 2" xfId="36078"/>
    <cellStyle name="20% - Accent1 6 3 2 3 2 3" xfId="55139"/>
    <cellStyle name="20% - Accent1 6 3 2 3 3" xfId="27800"/>
    <cellStyle name="20% - Accent1 6 3 2 3 4" xfId="46861"/>
    <cellStyle name="20% - Accent1 6 3 2 4" xfId="2930"/>
    <cellStyle name="20% - Accent1 6 3 2 4 2" xfId="22040"/>
    <cellStyle name="20% - Accent1 6 3 2 4 3" xfId="41101"/>
    <cellStyle name="20% - Accent1 6 3 2 5" xfId="11256"/>
    <cellStyle name="20% - Accent1 6 3 2 5 2" xfId="30318"/>
    <cellStyle name="20% - Accent1 6 3 2 5 3" xfId="49379"/>
    <cellStyle name="20% - Accent1 6 3 2 6" xfId="19522"/>
    <cellStyle name="20% - Accent1 6 3 2 7" xfId="38583"/>
    <cellStyle name="20% - Accent1 6 3 3" xfId="6243"/>
    <cellStyle name="20% - Accent1 6 3 3 2" xfId="14525"/>
    <cellStyle name="20% - Accent1 6 3 3 2 2" xfId="33587"/>
    <cellStyle name="20% - Accent1 6 3 3 2 3" xfId="52648"/>
    <cellStyle name="20% - Accent1 6 3 3 3" xfId="25309"/>
    <cellStyle name="20% - Accent1 6 3 3 4" xfId="44370"/>
    <cellStyle name="20% - Accent1 6 3 4" xfId="8737"/>
    <cellStyle name="20% - Accent1 6 3 4 2" xfId="17015"/>
    <cellStyle name="20% - Accent1 6 3 4 2 2" xfId="36077"/>
    <cellStyle name="20% - Accent1 6 3 4 2 3" xfId="55138"/>
    <cellStyle name="20% - Accent1 6 3 4 3" xfId="27799"/>
    <cellStyle name="20% - Accent1 6 3 4 4" xfId="46860"/>
    <cellStyle name="20% - Accent1 6 3 5" xfId="2929"/>
    <cellStyle name="20% - Accent1 6 3 5 2" xfId="22039"/>
    <cellStyle name="20% - Accent1 6 3 5 3" xfId="41100"/>
    <cellStyle name="20% - Accent1 6 3 6" xfId="11255"/>
    <cellStyle name="20% - Accent1 6 3 6 2" xfId="30317"/>
    <cellStyle name="20% - Accent1 6 3 6 3" xfId="49378"/>
    <cellStyle name="20% - Accent1 6 3 7" xfId="19521"/>
    <cellStyle name="20% - Accent1 6 3 8" xfId="38582"/>
    <cellStyle name="20% - Accent1 6 4" xfId="169"/>
    <cellStyle name="20% - Accent1 6 4 2" xfId="6245"/>
    <cellStyle name="20% - Accent1 6 4 2 2" xfId="14527"/>
    <cellStyle name="20% - Accent1 6 4 2 2 2" xfId="33589"/>
    <cellStyle name="20% - Accent1 6 4 2 2 3" xfId="52650"/>
    <cellStyle name="20% - Accent1 6 4 2 3" xfId="25311"/>
    <cellStyle name="20% - Accent1 6 4 2 4" xfId="44372"/>
    <cellStyle name="20% - Accent1 6 4 3" xfId="8739"/>
    <cellStyle name="20% - Accent1 6 4 3 2" xfId="17017"/>
    <cellStyle name="20% - Accent1 6 4 3 2 2" xfId="36079"/>
    <cellStyle name="20% - Accent1 6 4 3 2 3" xfId="55140"/>
    <cellStyle name="20% - Accent1 6 4 3 3" xfId="27801"/>
    <cellStyle name="20% - Accent1 6 4 3 4" xfId="46862"/>
    <cellStyle name="20% - Accent1 6 4 4" xfId="2931"/>
    <cellStyle name="20% - Accent1 6 4 4 2" xfId="22041"/>
    <cellStyle name="20% - Accent1 6 4 4 3" xfId="41102"/>
    <cellStyle name="20% - Accent1 6 4 5" xfId="11257"/>
    <cellStyle name="20% - Accent1 6 4 5 2" xfId="30319"/>
    <cellStyle name="20% - Accent1 6 4 5 3" xfId="49380"/>
    <cellStyle name="20% - Accent1 6 4 6" xfId="19523"/>
    <cellStyle name="20% - Accent1 6 4 7" xfId="38584"/>
    <cellStyle name="20% - Accent1 6 5" xfId="170"/>
    <cellStyle name="20% - Accent1 6 5 2" xfId="6246"/>
    <cellStyle name="20% - Accent1 6 5 2 2" xfId="14528"/>
    <cellStyle name="20% - Accent1 6 5 2 2 2" xfId="33590"/>
    <cellStyle name="20% - Accent1 6 5 2 2 3" xfId="52651"/>
    <cellStyle name="20% - Accent1 6 5 2 3" xfId="25312"/>
    <cellStyle name="20% - Accent1 6 5 2 4" xfId="44373"/>
    <cellStyle name="20% - Accent1 6 5 3" xfId="8740"/>
    <cellStyle name="20% - Accent1 6 5 3 2" xfId="17018"/>
    <cellStyle name="20% - Accent1 6 5 3 2 2" xfId="36080"/>
    <cellStyle name="20% - Accent1 6 5 3 2 3" xfId="55141"/>
    <cellStyle name="20% - Accent1 6 5 3 3" xfId="27802"/>
    <cellStyle name="20% - Accent1 6 5 3 4" xfId="46863"/>
    <cellStyle name="20% - Accent1 6 5 4" xfId="2932"/>
    <cellStyle name="20% - Accent1 6 5 4 2" xfId="22042"/>
    <cellStyle name="20% - Accent1 6 5 4 3" xfId="41103"/>
    <cellStyle name="20% - Accent1 6 5 5" xfId="11258"/>
    <cellStyle name="20% - Accent1 6 5 5 2" xfId="30320"/>
    <cellStyle name="20% - Accent1 6 5 5 3" xfId="49381"/>
    <cellStyle name="20% - Accent1 6 5 6" xfId="19524"/>
    <cellStyle name="20% - Accent1 6 5 7" xfId="38585"/>
    <cellStyle name="20% - Accent1 6 6" xfId="2933"/>
    <cellStyle name="20% - Accent1 6 6 2" xfId="11259"/>
    <cellStyle name="20% - Accent1 6 6 2 2" xfId="30321"/>
    <cellStyle name="20% - Accent1 6 6 2 3" xfId="49382"/>
    <cellStyle name="20% - Accent1 6 6 3" xfId="22043"/>
    <cellStyle name="20% - Accent1 6 6 4" xfId="41104"/>
    <cellStyle name="20% - Accent1 6 7" xfId="5824"/>
    <cellStyle name="20% - Accent1 6 7 2" xfId="14106"/>
    <cellStyle name="20% - Accent1 6 7 2 2" xfId="33168"/>
    <cellStyle name="20% - Accent1 6 7 2 3" xfId="52229"/>
    <cellStyle name="20% - Accent1 6 7 3" xfId="24890"/>
    <cellStyle name="20% - Accent1 6 7 4" xfId="43951"/>
    <cellStyle name="20% - Accent1 6 8" xfId="6240"/>
    <cellStyle name="20% - Accent1 6 8 2" xfId="14522"/>
    <cellStyle name="20% - Accent1 6 8 2 2" xfId="33584"/>
    <cellStyle name="20% - Accent1 6 8 2 3" xfId="52645"/>
    <cellStyle name="20% - Accent1 6 8 3" xfId="25306"/>
    <cellStyle name="20% - Accent1 6 8 4" xfId="44367"/>
    <cellStyle name="20% - Accent1 6 9" xfId="8734"/>
    <cellStyle name="20% - Accent1 6 9 2" xfId="17012"/>
    <cellStyle name="20% - Accent1 6 9 2 2" xfId="36074"/>
    <cellStyle name="20% - Accent1 6 9 2 3" xfId="55135"/>
    <cellStyle name="20% - Accent1 6 9 3" xfId="27796"/>
    <cellStyle name="20% - Accent1 6 9 4" xfId="46857"/>
    <cellStyle name="20% - Accent1 7" xfId="171"/>
    <cellStyle name="20% - Accent1 7 10" xfId="2934"/>
    <cellStyle name="20% - Accent1 7 10 2" xfId="22044"/>
    <cellStyle name="20% - Accent1 7 10 3" xfId="41105"/>
    <cellStyle name="20% - Accent1 7 11" xfId="11260"/>
    <cellStyle name="20% - Accent1 7 11 2" xfId="30322"/>
    <cellStyle name="20% - Accent1 7 11 3" xfId="49383"/>
    <cellStyle name="20% - Accent1 7 12" xfId="19525"/>
    <cellStyle name="20% - Accent1 7 13" xfId="38586"/>
    <cellStyle name="20% - Accent1 7 2" xfId="172"/>
    <cellStyle name="20% - Accent1 7 2 2" xfId="173"/>
    <cellStyle name="20% - Accent1 7 2 2 2" xfId="6249"/>
    <cellStyle name="20% - Accent1 7 2 2 2 2" xfId="14531"/>
    <cellStyle name="20% - Accent1 7 2 2 2 2 2" xfId="33593"/>
    <cellStyle name="20% - Accent1 7 2 2 2 2 3" xfId="52654"/>
    <cellStyle name="20% - Accent1 7 2 2 2 3" xfId="25315"/>
    <cellStyle name="20% - Accent1 7 2 2 2 4" xfId="44376"/>
    <cellStyle name="20% - Accent1 7 2 2 3" xfId="8743"/>
    <cellStyle name="20% - Accent1 7 2 2 3 2" xfId="17021"/>
    <cellStyle name="20% - Accent1 7 2 2 3 2 2" xfId="36083"/>
    <cellStyle name="20% - Accent1 7 2 2 3 2 3" xfId="55144"/>
    <cellStyle name="20% - Accent1 7 2 2 3 3" xfId="27805"/>
    <cellStyle name="20% - Accent1 7 2 2 3 4" xfId="46866"/>
    <cellStyle name="20% - Accent1 7 2 2 4" xfId="2936"/>
    <cellStyle name="20% - Accent1 7 2 2 4 2" xfId="22046"/>
    <cellStyle name="20% - Accent1 7 2 2 4 3" xfId="41107"/>
    <cellStyle name="20% - Accent1 7 2 2 5" xfId="11262"/>
    <cellStyle name="20% - Accent1 7 2 2 5 2" xfId="30324"/>
    <cellStyle name="20% - Accent1 7 2 2 5 3" xfId="49385"/>
    <cellStyle name="20% - Accent1 7 2 2 6" xfId="19527"/>
    <cellStyle name="20% - Accent1 7 2 2 7" xfId="38588"/>
    <cellStyle name="20% - Accent1 7 2 3" xfId="6248"/>
    <cellStyle name="20% - Accent1 7 2 3 2" xfId="14530"/>
    <cellStyle name="20% - Accent1 7 2 3 2 2" xfId="33592"/>
    <cellStyle name="20% - Accent1 7 2 3 2 3" xfId="52653"/>
    <cellStyle name="20% - Accent1 7 2 3 3" xfId="25314"/>
    <cellStyle name="20% - Accent1 7 2 3 4" xfId="44375"/>
    <cellStyle name="20% - Accent1 7 2 4" xfId="8742"/>
    <cellStyle name="20% - Accent1 7 2 4 2" xfId="17020"/>
    <cellStyle name="20% - Accent1 7 2 4 2 2" xfId="36082"/>
    <cellStyle name="20% - Accent1 7 2 4 2 3" xfId="55143"/>
    <cellStyle name="20% - Accent1 7 2 4 3" xfId="27804"/>
    <cellStyle name="20% - Accent1 7 2 4 4" xfId="46865"/>
    <cellStyle name="20% - Accent1 7 2 5" xfId="2935"/>
    <cellStyle name="20% - Accent1 7 2 5 2" xfId="22045"/>
    <cellStyle name="20% - Accent1 7 2 5 3" xfId="41106"/>
    <cellStyle name="20% - Accent1 7 2 6" xfId="11261"/>
    <cellStyle name="20% - Accent1 7 2 6 2" xfId="30323"/>
    <cellStyle name="20% - Accent1 7 2 6 3" xfId="49384"/>
    <cellStyle name="20% - Accent1 7 2 7" xfId="19526"/>
    <cellStyle name="20% - Accent1 7 2 8" xfId="38587"/>
    <cellStyle name="20% - Accent1 7 3" xfId="174"/>
    <cellStyle name="20% - Accent1 7 3 2" xfId="175"/>
    <cellStyle name="20% - Accent1 7 3 2 2" xfId="6251"/>
    <cellStyle name="20% - Accent1 7 3 2 2 2" xfId="14533"/>
    <cellStyle name="20% - Accent1 7 3 2 2 2 2" xfId="33595"/>
    <cellStyle name="20% - Accent1 7 3 2 2 2 3" xfId="52656"/>
    <cellStyle name="20% - Accent1 7 3 2 2 3" xfId="25317"/>
    <cellStyle name="20% - Accent1 7 3 2 2 4" xfId="44378"/>
    <cellStyle name="20% - Accent1 7 3 2 3" xfId="8745"/>
    <cellStyle name="20% - Accent1 7 3 2 3 2" xfId="17023"/>
    <cellStyle name="20% - Accent1 7 3 2 3 2 2" xfId="36085"/>
    <cellStyle name="20% - Accent1 7 3 2 3 2 3" xfId="55146"/>
    <cellStyle name="20% - Accent1 7 3 2 3 3" xfId="27807"/>
    <cellStyle name="20% - Accent1 7 3 2 3 4" xfId="46868"/>
    <cellStyle name="20% - Accent1 7 3 2 4" xfId="2938"/>
    <cellStyle name="20% - Accent1 7 3 2 4 2" xfId="22048"/>
    <cellStyle name="20% - Accent1 7 3 2 4 3" xfId="41109"/>
    <cellStyle name="20% - Accent1 7 3 2 5" xfId="11264"/>
    <cellStyle name="20% - Accent1 7 3 2 5 2" xfId="30326"/>
    <cellStyle name="20% - Accent1 7 3 2 5 3" xfId="49387"/>
    <cellStyle name="20% - Accent1 7 3 2 6" xfId="19529"/>
    <cellStyle name="20% - Accent1 7 3 2 7" xfId="38590"/>
    <cellStyle name="20% - Accent1 7 3 3" xfId="6250"/>
    <cellStyle name="20% - Accent1 7 3 3 2" xfId="14532"/>
    <cellStyle name="20% - Accent1 7 3 3 2 2" xfId="33594"/>
    <cellStyle name="20% - Accent1 7 3 3 2 3" xfId="52655"/>
    <cellStyle name="20% - Accent1 7 3 3 3" xfId="25316"/>
    <cellStyle name="20% - Accent1 7 3 3 4" xfId="44377"/>
    <cellStyle name="20% - Accent1 7 3 4" xfId="8744"/>
    <cellStyle name="20% - Accent1 7 3 4 2" xfId="17022"/>
    <cellStyle name="20% - Accent1 7 3 4 2 2" xfId="36084"/>
    <cellStyle name="20% - Accent1 7 3 4 2 3" xfId="55145"/>
    <cellStyle name="20% - Accent1 7 3 4 3" xfId="27806"/>
    <cellStyle name="20% - Accent1 7 3 4 4" xfId="46867"/>
    <cellStyle name="20% - Accent1 7 3 5" xfId="2937"/>
    <cellStyle name="20% - Accent1 7 3 5 2" xfId="22047"/>
    <cellStyle name="20% - Accent1 7 3 5 3" xfId="41108"/>
    <cellStyle name="20% - Accent1 7 3 6" xfId="11263"/>
    <cellStyle name="20% - Accent1 7 3 6 2" xfId="30325"/>
    <cellStyle name="20% - Accent1 7 3 6 3" xfId="49386"/>
    <cellStyle name="20% - Accent1 7 3 7" xfId="19528"/>
    <cellStyle name="20% - Accent1 7 3 8" xfId="38589"/>
    <cellStyle name="20% - Accent1 7 4" xfId="176"/>
    <cellStyle name="20% - Accent1 7 4 2" xfId="6252"/>
    <cellStyle name="20% - Accent1 7 4 2 2" xfId="14534"/>
    <cellStyle name="20% - Accent1 7 4 2 2 2" xfId="33596"/>
    <cellStyle name="20% - Accent1 7 4 2 2 3" xfId="52657"/>
    <cellStyle name="20% - Accent1 7 4 2 3" xfId="25318"/>
    <cellStyle name="20% - Accent1 7 4 2 4" xfId="44379"/>
    <cellStyle name="20% - Accent1 7 4 3" xfId="8746"/>
    <cellStyle name="20% - Accent1 7 4 3 2" xfId="17024"/>
    <cellStyle name="20% - Accent1 7 4 3 2 2" xfId="36086"/>
    <cellStyle name="20% - Accent1 7 4 3 2 3" xfId="55147"/>
    <cellStyle name="20% - Accent1 7 4 3 3" xfId="27808"/>
    <cellStyle name="20% - Accent1 7 4 3 4" xfId="46869"/>
    <cellStyle name="20% - Accent1 7 4 4" xfId="2939"/>
    <cellStyle name="20% - Accent1 7 4 4 2" xfId="22049"/>
    <cellStyle name="20% - Accent1 7 4 4 3" xfId="41110"/>
    <cellStyle name="20% - Accent1 7 4 5" xfId="11265"/>
    <cellStyle name="20% - Accent1 7 4 5 2" xfId="30327"/>
    <cellStyle name="20% - Accent1 7 4 5 3" xfId="49388"/>
    <cellStyle name="20% - Accent1 7 4 6" xfId="19530"/>
    <cellStyle name="20% - Accent1 7 4 7" xfId="38591"/>
    <cellStyle name="20% - Accent1 7 5" xfId="177"/>
    <cellStyle name="20% - Accent1 7 5 2" xfId="6253"/>
    <cellStyle name="20% - Accent1 7 5 2 2" xfId="14535"/>
    <cellStyle name="20% - Accent1 7 5 2 2 2" xfId="33597"/>
    <cellStyle name="20% - Accent1 7 5 2 2 3" xfId="52658"/>
    <cellStyle name="20% - Accent1 7 5 2 3" xfId="25319"/>
    <cellStyle name="20% - Accent1 7 5 2 4" xfId="44380"/>
    <cellStyle name="20% - Accent1 7 5 3" xfId="8747"/>
    <cellStyle name="20% - Accent1 7 5 3 2" xfId="17025"/>
    <cellStyle name="20% - Accent1 7 5 3 2 2" xfId="36087"/>
    <cellStyle name="20% - Accent1 7 5 3 2 3" xfId="55148"/>
    <cellStyle name="20% - Accent1 7 5 3 3" xfId="27809"/>
    <cellStyle name="20% - Accent1 7 5 3 4" xfId="46870"/>
    <cellStyle name="20% - Accent1 7 5 4" xfId="2940"/>
    <cellStyle name="20% - Accent1 7 5 4 2" xfId="22050"/>
    <cellStyle name="20% - Accent1 7 5 4 3" xfId="41111"/>
    <cellStyle name="20% - Accent1 7 5 5" xfId="11266"/>
    <cellStyle name="20% - Accent1 7 5 5 2" xfId="30328"/>
    <cellStyle name="20% - Accent1 7 5 5 3" xfId="49389"/>
    <cellStyle name="20% - Accent1 7 5 6" xfId="19531"/>
    <cellStyle name="20% - Accent1 7 5 7" xfId="38592"/>
    <cellStyle name="20% - Accent1 7 6" xfId="2941"/>
    <cellStyle name="20% - Accent1 7 6 2" xfId="11267"/>
    <cellStyle name="20% - Accent1 7 6 2 2" xfId="30329"/>
    <cellStyle name="20% - Accent1 7 6 2 3" xfId="49390"/>
    <cellStyle name="20% - Accent1 7 6 3" xfId="22051"/>
    <cellStyle name="20% - Accent1 7 6 4" xfId="41112"/>
    <cellStyle name="20% - Accent1 7 7" xfId="5910"/>
    <cellStyle name="20% - Accent1 7 7 2" xfId="14192"/>
    <cellStyle name="20% - Accent1 7 7 2 2" xfId="33254"/>
    <cellStyle name="20% - Accent1 7 7 2 3" xfId="52315"/>
    <cellStyle name="20% - Accent1 7 7 3" xfId="24976"/>
    <cellStyle name="20% - Accent1 7 7 4" xfId="44037"/>
    <cellStyle name="20% - Accent1 7 8" xfId="6247"/>
    <cellStyle name="20% - Accent1 7 8 2" xfId="14529"/>
    <cellStyle name="20% - Accent1 7 8 2 2" xfId="33591"/>
    <cellStyle name="20% - Accent1 7 8 2 3" xfId="52652"/>
    <cellStyle name="20% - Accent1 7 8 3" xfId="25313"/>
    <cellStyle name="20% - Accent1 7 8 4" xfId="44374"/>
    <cellStyle name="20% - Accent1 7 9" xfId="8741"/>
    <cellStyle name="20% - Accent1 7 9 2" xfId="17019"/>
    <cellStyle name="20% - Accent1 7 9 2 2" xfId="36081"/>
    <cellStyle name="20% - Accent1 7 9 2 3" xfId="55142"/>
    <cellStyle name="20% - Accent1 7 9 3" xfId="27803"/>
    <cellStyle name="20% - Accent1 7 9 4" xfId="46864"/>
    <cellStyle name="20% - Accent1 8" xfId="178"/>
    <cellStyle name="20% - Accent1 8 10" xfId="2942"/>
    <cellStyle name="20% - Accent1 8 10 2" xfId="22052"/>
    <cellStyle name="20% - Accent1 8 10 3" xfId="41113"/>
    <cellStyle name="20% - Accent1 8 11" xfId="11268"/>
    <cellStyle name="20% - Accent1 8 11 2" xfId="30330"/>
    <cellStyle name="20% - Accent1 8 11 3" xfId="49391"/>
    <cellStyle name="20% - Accent1 8 12" xfId="19532"/>
    <cellStyle name="20% - Accent1 8 13" xfId="38593"/>
    <cellStyle name="20% - Accent1 8 2" xfId="179"/>
    <cellStyle name="20% - Accent1 8 2 2" xfId="180"/>
    <cellStyle name="20% - Accent1 8 2 2 2" xfId="6256"/>
    <cellStyle name="20% - Accent1 8 2 2 2 2" xfId="14538"/>
    <cellStyle name="20% - Accent1 8 2 2 2 2 2" xfId="33600"/>
    <cellStyle name="20% - Accent1 8 2 2 2 2 3" xfId="52661"/>
    <cellStyle name="20% - Accent1 8 2 2 2 3" xfId="25322"/>
    <cellStyle name="20% - Accent1 8 2 2 2 4" xfId="44383"/>
    <cellStyle name="20% - Accent1 8 2 2 3" xfId="8750"/>
    <cellStyle name="20% - Accent1 8 2 2 3 2" xfId="17028"/>
    <cellStyle name="20% - Accent1 8 2 2 3 2 2" xfId="36090"/>
    <cellStyle name="20% - Accent1 8 2 2 3 2 3" xfId="55151"/>
    <cellStyle name="20% - Accent1 8 2 2 3 3" xfId="27812"/>
    <cellStyle name="20% - Accent1 8 2 2 3 4" xfId="46873"/>
    <cellStyle name="20% - Accent1 8 2 2 4" xfId="2944"/>
    <cellStyle name="20% - Accent1 8 2 2 4 2" xfId="22054"/>
    <cellStyle name="20% - Accent1 8 2 2 4 3" xfId="41115"/>
    <cellStyle name="20% - Accent1 8 2 2 5" xfId="11270"/>
    <cellStyle name="20% - Accent1 8 2 2 5 2" xfId="30332"/>
    <cellStyle name="20% - Accent1 8 2 2 5 3" xfId="49393"/>
    <cellStyle name="20% - Accent1 8 2 2 6" xfId="19534"/>
    <cellStyle name="20% - Accent1 8 2 2 7" xfId="38595"/>
    <cellStyle name="20% - Accent1 8 2 3" xfId="6255"/>
    <cellStyle name="20% - Accent1 8 2 3 2" xfId="14537"/>
    <cellStyle name="20% - Accent1 8 2 3 2 2" xfId="33599"/>
    <cellStyle name="20% - Accent1 8 2 3 2 3" xfId="52660"/>
    <cellStyle name="20% - Accent1 8 2 3 3" xfId="25321"/>
    <cellStyle name="20% - Accent1 8 2 3 4" xfId="44382"/>
    <cellStyle name="20% - Accent1 8 2 4" xfId="8749"/>
    <cellStyle name="20% - Accent1 8 2 4 2" xfId="17027"/>
    <cellStyle name="20% - Accent1 8 2 4 2 2" xfId="36089"/>
    <cellStyle name="20% - Accent1 8 2 4 2 3" xfId="55150"/>
    <cellStyle name="20% - Accent1 8 2 4 3" xfId="27811"/>
    <cellStyle name="20% - Accent1 8 2 4 4" xfId="46872"/>
    <cellStyle name="20% - Accent1 8 2 5" xfId="2943"/>
    <cellStyle name="20% - Accent1 8 2 5 2" xfId="22053"/>
    <cellStyle name="20% - Accent1 8 2 5 3" xfId="41114"/>
    <cellStyle name="20% - Accent1 8 2 6" xfId="11269"/>
    <cellStyle name="20% - Accent1 8 2 6 2" xfId="30331"/>
    <cellStyle name="20% - Accent1 8 2 6 3" xfId="49392"/>
    <cellStyle name="20% - Accent1 8 2 7" xfId="19533"/>
    <cellStyle name="20% - Accent1 8 2 8" xfId="38594"/>
    <cellStyle name="20% - Accent1 8 3" xfId="181"/>
    <cellStyle name="20% - Accent1 8 3 2" xfId="182"/>
    <cellStyle name="20% - Accent1 8 3 2 2" xfId="6258"/>
    <cellStyle name="20% - Accent1 8 3 2 2 2" xfId="14540"/>
    <cellStyle name="20% - Accent1 8 3 2 2 2 2" xfId="33602"/>
    <cellStyle name="20% - Accent1 8 3 2 2 2 3" xfId="52663"/>
    <cellStyle name="20% - Accent1 8 3 2 2 3" xfId="25324"/>
    <cellStyle name="20% - Accent1 8 3 2 2 4" xfId="44385"/>
    <cellStyle name="20% - Accent1 8 3 2 3" xfId="8752"/>
    <cellStyle name="20% - Accent1 8 3 2 3 2" xfId="17030"/>
    <cellStyle name="20% - Accent1 8 3 2 3 2 2" xfId="36092"/>
    <cellStyle name="20% - Accent1 8 3 2 3 2 3" xfId="55153"/>
    <cellStyle name="20% - Accent1 8 3 2 3 3" xfId="27814"/>
    <cellStyle name="20% - Accent1 8 3 2 3 4" xfId="46875"/>
    <cellStyle name="20% - Accent1 8 3 2 4" xfId="2946"/>
    <cellStyle name="20% - Accent1 8 3 2 4 2" xfId="22056"/>
    <cellStyle name="20% - Accent1 8 3 2 4 3" xfId="41117"/>
    <cellStyle name="20% - Accent1 8 3 2 5" xfId="11272"/>
    <cellStyle name="20% - Accent1 8 3 2 5 2" xfId="30334"/>
    <cellStyle name="20% - Accent1 8 3 2 5 3" xfId="49395"/>
    <cellStyle name="20% - Accent1 8 3 2 6" xfId="19536"/>
    <cellStyle name="20% - Accent1 8 3 2 7" xfId="38597"/>
    <cellStyle name="20% - Accent1 8 3 3" xfId="6257"/>
    <cellStyle name="20% - Accent1 8 3 3 2" xfId="14539"/>
    <cellStyle name="20% - Accent1 8 3 3 2 2" xfId="33601"/>
    <cellStyle name="20% - Accent1 8 3 3 2 3" xfId="52662"/>
    <cellStyle name="20% - Accent1 8 3 3 3" xfId="25323"/>
    <cellStyle name="20% - Accent1 8 3 3 4" xfId="44384"/>
    <cellStyle name="20% - Accent1 8 3 4" xfId="8751"/>
    <cellStyle name="20% - Accent1 8 3 4 2" xfId="17029"/>
    <cellStyle name="20% - Accent1 8 3 4 2 2" xfId="36091"/>
    <cellStyle name="20% - Accent1 8 3 4 2 3" xfId="55152"/>
    <cellStyle name="20% - Accent1 8 3 4 3" xfId="27813"/>
    <cellStyle name="20% - Accent1 8 3 4 4" xfId="46874"/>
    <cellStyle name="20% - Accent1 8 3 5" xfId="2945"/>
    <cellStyle name="20% - Accent1 8 3 5 2" xfId="22055"/>
    <cellStyle name="20% - Accent1 8 3 5 3" xfId="41116"/>
    <cellStyle name="20% - Accent1 8 3 6" xfId="11271"/>
    <cellStyle name="20% - Accent1 8 3 6 2" xfId="30333"/>
    <cellStyle name="20% - Accent1 8 3 6 3" xfId="49394"/>
    <cellStyle name="20% - Accent1 8 3 7" xfId="19535"/>
    <cellStyle name="20% - Accent1 8 3 8" xfId="38596"/>
    <cellStyle name="20% - Accent1 8 4" xfId="183"/>
    <cellStyle name="20% - Accent1 8 4 2" xfId="6259"/>
    <cellStyle name="20% - Accent1 8 4 2 2" xfId="14541"/>
    <cellStyle name="20% - Accent1 8 4 2 2 2" xfId="33603"/>
    <cellStyle name="20% - Accent1 8 4 2 2 3" xfId="52664"/>
    <cellStyle name="20% - Accent1 8 4 2 3" xfId="25325"/>
    <cellStyle name="20% - Accent1 8 4 2 4" xfId="44386"/>
    <cellStyle name="20% - Accent1 8 4 3" xfId="8753"/>
    <cellStyle name="20% - Accent1 8 4 3 2" xfId="17031"/>
    <cellStyle name="20% - Accent1 8 4 3 2 2" xfId="36093"/>
    <cellStyle name="20% - Accent1 8 4 3 2 3" xfId="55154"/>
    <cellStyle name="20% - Accent1 8 4 3 3" xfId="27815"/>
    <cellStyle name="20% - Accent1 8 4 3 4" xfId="46876"/>
    <cellStyle name="20% - Accent1 8 4 4" xfId="2947"/>
    <cellStyle name="20% - Accent1 8 4 4 2" xfId="22057"/>
    <cellStyle name="20% - Accent1 8 4 4 3" xfId="41118"/>
    <cellStyle name="20% - Accent1 8 4 5" xfId="11273"/>
    <cellStyle name="20% - Accent1 8 4 5 2" xfId="30335"/>
    <cellStyle name="20% - Accent1 8 4 5 3" xfId="49396"/>
    <cellStyle name="20% - Accent1 8 4 6" xfId="19537"/>
    <cellStyle name="20% - Accent1 8 4 7" xfId="38598"/>
    <cellStyle name="20% - Accent1 8 5" xfId="184"/>
    <cellStyle name="20% - Accent1 8 5 2" xfId="6260"/>
    <cellStyle name="20% - Accent1 8 5 2 2" xfId="14542"/>
    <cellStyle name="20% - Accent1 8 5 2 2 2" xfId="33604"/>
    <cellStyle name="20% - Accent1 8 5 2 2 3" xfId="52665"/>
    <cellStyle name="20% - Accent1 8 5 2 3" xfId="25326"/>
    <cellStyle name="20% - Accent1 8 5 2 4" xfId="44387"/>
    <cellStyle name="20% - Accent1 8 5 3" xfId="8754"/>
    <cellStyle name="20% - Accent1 8 5 3 2" xfId="17032"/>
    <cellStyle name="20% - Accent1 8 5 3 2 2" xfId="36094"/>
    <cellStyle name="20% - Accent1 8 5 3 2 3" xfId="55155"/>
    <cellStyle name="20% - Accent1 8 5 3 3" xfId="27816"/>
    <cellStyle name="20% - Accent1 8 5 3 4" xfId="46877"/>
    <cellStyle name="20% - Accent1 8 5 4" xfId="2948"/>
    <cellStyle name="20% - Accent1 8 5 4 2" xfId="22058"/>
    <cellStyle name="20% - Accent1 8 5 4 3" xfId="41119"/>
    <cellStyle name="20% - Accent1 8 5 5" xfId="11274"/>
    <cellStyle name="20% - Accent1 8 5 5 2" xfId="30336"/>
    <cellStyle name="20% - Accent1 8 5 5 3" xfId="49397"/>
    <cellStyle name="20% - Accent1 8 5 6" xfId="19538"/>
    <cellStyle name="20% - Accent1 8 5 7" xfId="38599"/>
    <cellStyle name="20% - Accent1 8 6" xfId="2949"/>
    <cellStyle name="20% - Accent1 8 6 2" xfId="11275"/>
    <cellStyle name="20% - Accent1 8 6 2 2" xfId="30337"/>
    <cellStyle name="20% - Accent1 8 6 2 3" xfId="49398"/>
    <cellStyle name="20% - Accent1 8 6 3" xfId="22059"/>
    <cellStyle name="20% - Accent1 8 6 4" xfId="41120"/>
    <cellStyle name="20% - Accent1 8 7" xfId="5922"/>
    <cellStyle name="20% - Accent1 8 7 2" xfId="14204"/>
    <cellStyle name="20% - Accent1 8 7 2 2" xfId="33266"/>
    <cellStyle name="20% - Accent1 8 7 2 3" xfId="52327"/>
    <cellStyle name="20% - Accent1 8 7 3" xfId="24988"/>
    <cellStyle name="20% - Accent1 8 7 4" xfId="44049"/>
    <cellStyle name="20% - Accent1 8 8" xfId="6254"/>
    <cellStyle name="20% - Accent1 8 8 2" xfId="14536"/>
    <cellStyle name="20% - Accent1 8 8 2 2" xfId="33598"/>
    <cellStyle name="20% - Accent1 8 8 2 3" xfId="52659"/>
    <cellStyle name="20% - Accent1 8 8 3" xfId="25320"/>
    <cellStyle name="20% - Accent1 8 8 4" xfId="44381"/>
    <cellStyle name="20% - Accent1 8 9" xfId="8748"/>
    <cellStyle name="20% - Accent1 8 9 2" xfId="17026"/>
    <cellStyle name="20% - Accent1 8 9 2 2" xfId="36088"/>
    <cellStyle name="20% - Accent1 8 9 2 3" xfId="55149"/>
    <cellStyle name="20% - Accent1 8 9 3" xfId="27810"/>
    <cellStyle name="20% - Accent1 8 9 4" xfId="46871"/>
    <cellStyle name="20% - Accent1 9" xfId="185"/>
    <cellStyle name="20% - Accent1 9 10" xfId="2950"/>
    <cellStyle name="20% - Accent1 9 10 2" xfId="22060"/>
    <cellStyle name="20% - Accent1 9 10 3" xfId="41121"/>
    <cellStyle name="20% - Accent1 9 11" xfId="11276"/>
    <cellStyle name="20% - Accent1 9 11 2" xfId="30338"/>
    <cellStyle name="20% - Accent1 9 11 3" xfId="49399"/>
    <cellStyle name="20% - Accent1 9 12" xfId="19539"/>
    <cellStyle name="20% - Accent1 9 13" xfId="38600"/>
    <cellStyle name="20% - Accent1 9 2" xfId="186"/>
    <cellStyle name="20% - Accent1 9 2 2" xfId="187"/>
    <cellStyle name="20% - Accent1 9 2 2 2" xfId="6263"/>
    <cellStyle name="20% - Accent1 9 2 2 2 2" xfId="14545"/>
    <cellStyle name="20% - Accent1 9 2 2 2 2 2" xfId="33607"/>
    <cellStyle name="20% - Accent1 9 2 2 2 2 3" xfId="52668"/>
    <cellStyle name="20% - Accent1 9 2 2 2 3" xfId="25329"/>
    <cellStyle name="20% - Accent1 9 2 2 2 4" xfId="44390"/>
    <cellStyle name="20% - Accent1 9 2 2 3" xfId="8757"/>
    <cellStyle name="20% - Accent1 9 2 2 3 2" xfId="17035"/>
    <cellStyle name="20% - Accent1 9 2 2 3 2 2" xfId="36097"/>
    <cellStyle name="20% - Accent1 9 2 2 3 2 3" xfId="55158"/>
    <cellStyle name="20% - Accent1 9 2 2 3 3" xfId="27819"/>
    <cellStyle name="20% - Accent1 9 2 2 3 4" xfId="46880"/>
    <cellStyle name="20% - Accent1 9 2 2 4" xfId="2952"/>
    <cellStyle name="20% - Accent1 9 2 2 4 2" xfId="22062"/>
    <cellStyle name="20% - Accent1 9 2 2 4 3" xfId="41123"/>
    <cellStyle name="20% - Accent1 9 2 2 5" xfId="11278"/>
    <cellStyle name="20% - Accent1 9 2 2 5 2" xfId="30340"/>
    <cellStyle name="20% - Accent1 9 2 2 5 3" xfId="49401"/>
    <cellStyle name="20% - Accent1 9 2 2 6" xfId="19541"/>
    <cellStyle name="20% - Accent1 9 2 2 7" xfId="38602"/>
    <cellStyle name="20% - Accent1 9 2 3" xfId="6262"/>
    <cellStyle name="20% - Accent1 9 2 3 2" xfId="14544"/>
    <cellStyle name="20% - Accent1 9 2 3 2 2" xfId="33606"/>
    <cellStyle name="20% - Accent1 9 2 3 2 3" xfId="52667"/>
    <cellStyle name="20% - Accent1 9 2 3 3" xfId="25328"/>
    <cellStyle name="20% - Accent1 9 2 3 4" xfId="44389"/>
    <cellStyle name="20% - Accent1 9 2 4" xfId="8756"/>
    <cellStyle name="20% - Accent1 9 2 4 2" xfId="17034"/>
    <cellStyle name="20% - Accent1 9 2 4 2 2" xfId="36096"/>
    <cellStyle name="20% - Accent1 9 2 4 2 3" xfId="55157"/>
    <cellStyle name="20% - Accent1 9 2 4 3" xfId="27818"/>
    <cellStyle name="20% - Accent1 9 2 4 4" xfId="46879"/>
    <cellStyle name="20% - Accent1 9 2 5" xfId="2951"/>
    <cellStyle name="20% - Accent1 9 2 5 2" xfId="22061"/>
    <cellStyle name="20% - Accent1 9 2 5 3" xfId="41122"/>
    <cellStyle name="20% - Accent1 9 2 6" xfId="11277"/>
    <cellStyle name="20% - Accent1 9 2 6 2" xfId="30339"/>
    <cellStyle name="20% - Accent1 9 2 6 3" xfId="49400"/>
    <cellStyle name="20% - Accent1 9 2 7" xfId="19540"/>
    <cellStyle name="20% - Accent1 9 2 8" xfId="38601"/>
    <cellStyle name="20% - Accent1 9 3" xfId="188"/>
    <cellStyle name="20% - Accent1 9 3 2" xfId="189"/>
    <cellStyle name="20% - Accent1 9 3 2 2" xfId="6265"/>
    <cellStyle name="20% - Accent1 9 3 2 2 2" xfId="14547"/>
    <cellStyle name="20% - Accent1 9 3 2 2 2 2" xfId="33609"/>
    <cellStyle name="20% - Accent1 9 3 2 2 2 3" xfId="52670"/>
    <cellStyle name="20% - Accent1 9 3 2 2 3" xfId="25331"/>
    <cellStyle name="20% - Accent1 9 3 2 2 4" xfId="44392"/>
    <cellStyle name="20% - Accent1 9 3 2 3" xfId="8759"/>
    <cellStyle name="20% - Accent1 9 3 2 3 2" xfId="17037"/>
    <cellStyle name="20% - Accent1 9 3 2 3 2 2" xfId="36099"/>
    <cellStyle name="20% - Accent1 9 3 2 3 2 3" xfId="55160"/>
    <cellStyle name="20% - Accent1 9 3 2 3 3" xfId="27821"/>
    <cellStyle name="20% - Accent1 9 3 2 3 4" xfId="46882"/>
    <cellStyle name="20% - Accent1 9 3 2 4" xfId="2954"/>
    <cellStyle name="20% - Accent1 9 3 2 4 2" xfId="22064"/>
    <cellStyle name="20% - Accent1 9 3 2 4 3" xfId="41125"/>
    <cellStyle name="20% - Accent1 9 3 2 5" xfId="11280"/>
    <cellStyle name="20% - Accent1 9 3 2 5 2" xfId="30342"/>
    <cellStyle name="20% - Accent1 9 3 2 5 3" xfId="49403"/>
    <cellStyle name="20% - Accent1 9 3 2 6" xfId="19543"/>
    <cellStyle name="20% - Accent1 9 3 2 7" xfId="38604"/>
    <cellStyle name="20% - Accent1 9 3 3" xfId="6264"/>
    <cellStyle name="20% - Accent1 9 3 3 2" xfId="14546"/>
    <cellStyle name="20% - Accent1 9 3 3 2 2" xfId="33608"/>
    <cellStyle name="20% - Accent1 9 3 3 2 3" xfId="52669"/>
    <cellStyle name="20% - Accent1 9 3 3 3" xfId="25330"/>
    <cellStyle name="20% - Accent1 9 3 3 4" xfId="44391"/>
    <cellStyle name="20% - Accent1 9 3 4" xfId="8758"/>
    <cellStyle name="20% - Accent1 9 3 4 2" xfId="17036"/>
    <cellStyle name="20% - Accent1 9 3 4 2 2" xfId="36098"/>
    <cellStyle name="20% - Accent1 9 3 4 2 3" xfId="55159"/>
    <cellStyle name="20% - Accent1 9 3 4 3" xfId="27820"/>
    <cellStyle name="20% - Accent1 9 3 4 4" xfId="46881"/>
    <cellStyle name="20% - Accent1 9 3 5" xfId="2953"/>
    <cellStyle name="20% - Accent1 9 3 5 2" xfId="22063"/>
    <cellStyle name="20% - Accent1 9 3 5 3" xfId="41124"/>
    <cellStyle name="20% - Accent1 9 3 6" xfId="11279"/>
    <cellStyle name="20% - Accent1 9 3 6 2" xfId="30341"/>
    <cellStyle name="20% - Accent1 9 3 6 3" xfId="49402"/>
    <cellStyle name="20% - Accent1 9 3 7" xfId="19542"/>
    <cellStyle name="20% - Accent1 9 3 8" xfId="38603"/>
    <cellStyle name="20% - Accent1 9 4" xfId="190"/>
    <cellStyle name="20% - Accent1 9 4 2" xfId="6266"/>
    <cellStyle name="20% - Accent1 9 4 2 2" xfId="14548"/>
    <cellStyle name="20% - Accent1 9 4 2 2 2" xfId="33610"/>
    <cellStyle name="20% - Accent1 9 4 2 2 3" xfId="52671"/>
    <cellStyle name="20% - Accent1 9 4 2 3" xfId="25332"/>
    <cellStyle name="20% - Accent1 9 4 2 4" xfId="44393"/>
    <cellStyle name="20% - Accent1 9 4 3" xfId="8760"/>
    <cellStyle name="20% - Accent1 9 4 3 2" xfId="17038"/>
    <cellStyle name="20% - Accent1 9 4 3 2 2" xfId="36100"/>
    <cellStyle name="20% - Accent1 9 4 3 2 3" xfId="55161"/>
    <cellStyle name="20% - Accent1 9 4 3 3" xfId="27822"/>
    <cellStyle name="20% - Accent1 9 4 3 4" xfId="46883"/>
    <cellStyle name="20% - Accent1 9 4 4" xfId="2955"/>
    <cellStyle name="20% - Accent1 9 4 4 2" xfId="22065"/>
    <cellStyle name="20% - Accent1 9 4 4 3" xfId="41126"/>
    <cellStyle name="20% - Accent1 9 4 5" xfId="11281"/>
    <cellStyle name="20% - Accent1 9 4 5 2" xfId="30343"/>
    <cellStyle name="20% - Accent1 9 4 5 3" xfId="49404"/>
    <cellStyle name="20% - Accent1 9 4 6" xfId="19544"/>
    <cellStyle name="20% - Accent1 9 4 7" xfId="38605"/>
    <cellStyle name="20% - Accent1 9 5" xfId="191"/>
    <cellStyle name="20% - Accent1 9 5 2" xfId="6267"/>
    <cellStyle name="20% - Accent1 9 5 2 2" xfId="14549"/>
    <cellStyle name="20% - Accent1 9 5 2 2 2" xfId="33611"/>
    <cellStyle name="20% - Accent1 9 5 2 2 3" xfId="52672"/>
    <cellStyle name="20% - Accent1 9 5 2 3" xfId="25333"/>
    <cellStyle name="20% - Accent1 9 5 2 4" xfId="44394"/>
    <cellStyle name="20% - Accent1 9 5 3" xfId="8761"/>
    <cellStyle name="20% - Accent1 9 5 3 2" xfId="17039"/>
    <cellStyle name="20% - Accent1 9 5 3 2 2" xfId="36101"/>
    <cellStyle name="20% - Accent1 9 5 3 2 3" xfId="55162"/>
    <cellStyle name="20% - Accent1 9 5 3 3" xfId="27823"/>
    <cellStyle name="20% - Accent1 9 5 3 4" xfId="46884"/>
    <cellStyle name="20% - Accent1 9 5 4" xfId="2956"/>
    <cellStyle name="20% - Accent1 9 5 4 2" xfId="22066"/>
    <cellStyle name="20% - Accent1 9 5 4 3" xfId="41127"/>
    <cellStyle name="20% - Accent1 9 5 5" xfId="11282"/>
    <cellStyle name="20% - Accent1 9 5 5 2" xfId="30344"/>
    <cellStyle name="20% - Accent1 9 5 5 3" xfId="49405"/>
    <cellStyle name="20% - Accent1 9 5 6" xfId="19545"/>
    <cellStyle name="20% - Accent1 9 5 7" xfId="38606"/>
    <cellStyle name="20% - Accent1 9 6" xfId="2957"/>
    <cellStyle name="20% - Accent1 9 6 2" xfId="11283"/>
    <cellStyle name="20% - Accent1 9 6 2 2" xfId="30345"/>
    <cellStyle name="20% - Accent1 9 6 2 3" xfId="49406"/>
    <cellStyle name="20% - Accent1 9 6 3" xfId="22067"/>
    <cellStyle name="20% - Accent1 9 6 4" xfId="41128"/>
    <cellStyle name="20% - Accent1 9 7" xfId="6008"/>
    <cellStyle name="20% - Accent1 9 7 2" xfId="14290"/>
    <cellStyle name="20% - Accent1 9 7 2 2" xfId="33352"/>
    <cellStyle name="20% - Accent1 9 7 2 3" xfId="52413"/>
    <cellStyle name="20% - Accent1 9 7 3" xfId="25074"/>
    <cellStyle name="20% - Accent1 9 7 4" xfId="44135"/>
    <cellStyle name="20% - Accent1 9 8" xfId="6261"/>
    <cellStyle name="20% - Accent1 9 8 2" xfId="14543"/>
    <cellStyle name="20% - Accent1 9 8 2 2" xfId="33605"/>
    <cellStyle name="20% - Accent1 9 8 2 3" xfId="52666"/>
    <cellStyle name="20% - Accent1 9 8 3" xfId="25327"/>
    <cellStyle name="20% - Accent1 9 8 4" xfId="44388"/>
    <cellStyle name="20% - Accent1 9 9" xfId="8755"/>
    <cellStyle name="20% - Accent1 9 9 2" xfId="17033"/>
    <cellStyle name="20% - Accent1 9 9 2 2" xfId="36095"/>
    <cellStyle name="20% - Accent1 9 9 2 3" xfId="55156"/>
    <cellStyle name="20% - Accent1 9 9 3" xfId="27817"/>
    <cellStyle name="20% - Accent1 9 9 4" xfId="46878"/>
    <cellStyle name="20% - Accent2" xfId="192" builtinId="34" customBuiltin="1"/>
    <cellStyle name="20% - Accent2 10" xfId="193"/>
    <cellStyle name="20% - Accent2 10 10" xfId="2959"/>
    <cellStyle name="20% - Accent2 10 10 2" xfId="22069"/>
    <cellStyle name="20% - Accent2 10 10 3" xfId="41130"/>
    <cellStyle name="20% - Accent2 10 11" xfId="11285"/>
    <cellStyle name="20% - Accent2 10 11 2" xfId="30347"/>
    <cellStyle name="20% - Accent2 10 11 3" xfId="49408"/>
    <cellStyle name="20% - Accent2 10 12" xfId="19547"/>
    <cellStyle name="20% - Accent2 10 13" xfId="38608"/>
    <cellStyle name="20% - Accent2 10 2" xfId="194"/>
    <cellStyle name="20% - Accent2 10 2 2" xfId="195"/>
    <cellStyle name="20% - Accent2 10 2 2 2" xfId="6271"/>
    <cellStyle name="20% - Accent2 10 2 2 2 2" xfId="14553"/>
    <cellStyle name="20% - Accent2 10 2 2 2 2 2" xfId="33615"/>
    <cellStyle name="20% - Accent2 10 2 2 2 2 3" xfId="52676"/>
    <cellStyle name="20% - Accent2 10 2 2 2 3" xfId="25337"/>
    <cellStyle name="20% - Accent2 10 2 2 2 4" xfId="44398"/>
    <cellStyle name="20% - Accent2 10 2 2 3" xfId="8765"/>
    <cellStyle name="20% - Accent2 10 2 2 3 2" xfId="17043"/>
    <cellStyle name="20% - Accent2 10 2 2 3 2 2" xfId="36105"/>
    <cellStyle name="20% - Accent2 10 2 2 3 2 3" xfId="55166"/>
    <cellStyle name="20% - Accent2 10 2 2 3 3" xfId="27827"/>
    <cellStyle name="20% - Accent2 10 2 2 3 4" xfId="46888"/>
    <cellStyle name="20% - Accent2 10 2 2 4" xfId="2961"/>
    <cellStyle name="20% - Accent2 10 2 2 4 2" xfId="22071"/>
    <cellStyle name="20% - Accent2 10 2 2 4 3" xfId="41132"/>
    <cellStyle name="20% - Accent2 10 2 2 5" xfId="11287"/>
    <cellStyle name="20% - Accent2 10 2 2 5 2" xfId="30349"/>
    <cellStyle name="20% - Accent2 10 2 2 5 3" xfId="49410"/>
    <cellStyle name="20% - Accent2 10 2 2 6" xfId="19549"/>
    <cellStyle name="20% - Accent2 10 2 2 7" xfId="38610"/>
    <cellStyle name="20% - Accent2 10 2 3" xfId="6270"/>
    <cellStyle name="20% - Accent2 10 2 3 2" xfId="14552"/>
    <cellStyle name="20% - Accent2 10 2 3 2 2" xfId="33614"/>
    <cellStyle name="20% - Accent2 10 2 3 2 3" xfId="52675"/>
    <cellStyle name="20% - Accent2 10 2 3 3" xfId="25336"/>
    <cellStyle name="20% - Accent2 10 2 3 4" xfId="44397"/>
    <cellStyle name="20% - Accent2 10 2 4" xfId="8764"/>
    <cellStyle name="20% - Accent2 10 2 4 2" xfId="17042"/>
    <cellStyle name="20% - Accent2 10 2 4 2 2" xfId="36104"/>
    <cellStyle name="20% - Accent2 10 2 4 2 3" xfId="55165"/>
    <cellStyle name="20% - Accent2 10 2 4 3" xfId="27826"/>
    <cellStyle name="20% - Accent2 10 2 4 4" xfId="46887"/>
    <cellStyle name="20% - Accent2 10 2 5" xfId="2960"/>
    <cellStyle name="20% - Accent2 10 2 5 2" xfId="22070"/>
    <cellStyle name="20% - Accent2 10 2 5 3" xfId="41131"/>
    <cellStyle name="20% - Accent2 10 2 6" xfId="11286"/>
    <cellStyle name="20% - Accent2 10 2 6 2" xfId="30348"/>
    <cellStyle name="20% - Accent2 10 2 6 3" xfId="49409"/>
    <cellStyle name="20% - Accent2 10 2 7" xfId="19548"/>
    <cellStyle name="20% - Accent2 10 2 8" xfId="38609"/>
    <cellStyle name="20% - Accent2 10 3" xfId="196"/>
    <cellStyle name="20% - Accent2 10 3 2" xfId="197"/>
    <cellStyle name="20% - Accent2 10 3 2 2" xfId="6273"/>
    <cellStyle name="20% - Accent2 10 3 2 2 2" xfId="14555"/>
    <cellStyle name="20% - Accent2 10 3 2 2 2 2" xfId="33617"/>
    <cellStyle name="20% - Accent2 10 3 2 2 2 3" xfId="52678"/>
    <cellStyle name="20% - Accent2 10 3 2 2 3" xfId="25339"/>
    <cellStyle name="20% - Accent2 10 3 2 2 4" xfId="44400"/>
    <cellStyle name="20% - Accent2 10 3 2 3" xfId="8767"/>
    <cellStyle name="20% - Accent2 10 3 2 3 2" xfId="17045"/>
    <cellStyle name="20% - Accent2 10 3 2 3 2 2" xfId="36107"/>
    <cellStyle name="20% - Accent2 10 3 2 3 2 3" xfId="55168"/>
    <cellStyle name="20% - Accent2 10 3 2 3 3" xfId="27829"/>
    <cellStyle name="20% - Accent2 10 3 2 3 4" xfId="46890"/>
    <cellStyle name="20% - Accent2 10 3 2 4" xfId="2963"/>
    <cellStyle name="20% - Accent2 10 3 2 4 2" xfId="22073"/>
    <cellStyle name="20% - Accent2 10 3 2 4 3" xfId="41134"/>
    <cellStyle name="20% - Accent2 10 3 2 5" xfId="11289"/>
    <cellStyle name="20% - Accent2 10 3 2 5 2" xfId="30351"/>
    <cellStyle name="20% - Accent2 10 3 2 5 3" xfId="49412"/>
    <cellStyle name="20% - Accent2 10 3 2 6" xfId="19551"/>
    <cellStyle name="20% - Accent2 10 3 2 7" xfId="38612"/>
    <cellStyle name="20% - Accent2 10 3 3" xfId="6272"/>
    <cellStyle name="20% - Accent2 10 3 3 2" xfId="14554"/>
    <cellStyle name="20% - Accent2 10 3 3 2 2" xfId="33616"/>
    <cellStyle name="20% - Accent2 10 3 3 2 3" xfId="52677"/>
    <cellStyle name="20% - Accent2 10 3 3 3" xfId="25338"/>
    <cellStyle name="20% - Accent2 10 3 3 4" xfId="44399"/>
    <cellStyle name="20% - Accent2 10 3 4" xfId="8766"/>
    <cellStyle name="20% - Accent2 10 3 4 2" xfId="17044"/>
    <cellStyle name="20% - Accent2 10 3 4 2 2" xfId="36106"/>
    <cellStyle name="20% - Accent2 10 3 4 2 3" xfId="55167"/>
    <cellStyle name="20% - Accent2 10 3 4 3" xfId="27828"/>
    <cellStyle name="20% - Accent2 10 3 4 4" xfId="46889"/>
    <cellStyle name="20% - Accent2 10 3 5" xfId="2962"/>
    <cellStyle name="20% - Accent2 10 3 5 2" xfId="22072"/>
    <cellStyle name="20% - Accent2 10 3 5 3" xfId="41133"/>
    <cellStyle name="20% - Accent2 10 3 6" xfId="11288"/>
    <cellStyle name="20% - Accent2 10 3 6 2" xfId="30350"/>
    <cellStyle name="20% - Accent2 10 3 6 3" xfId="49411"/>
    <cellStyle name="20% - Accent2 10 3 7" xfId="19550"/>
    <cellStyle name="20% - Accent2 10 3 8" xfId="38611"/>
    <cellStyle name="20% - Accent2 10 4" xfId="198"/>
    <cellStyle name="20% - Accent2 10 4 2" xfId="6274"/>
    <cellStyle name="20% - Accent2 10 4 2 2" xfId="14556"/>
    <cellStyle name="20% - Accent2 10 4 2 2 2" xfId="33618"/>
    <cellStyle name="20% - Accent2 10 4 2 2 3" xfId="52679"/>
    <cellStyle name="20% - Accent2 10 4 2 3" xfId="25340"/>
    <cellStyle name="20% - Accent2 10 4 2 4" xfId="44401"/>
    <cellStyle name="20% - Accent2 10 4 3" xfId="8768"/>
    <cellStyle name="20% - Accent2 10 4 3 2" xfId="17046"/>
    <cellStyle name="20% - Accent2 10 4 3 2 2" xfId="36108"/>
    <cellStyle name="20% - Accent2 10 4 3 2 3" xfId="55169"/>
    <cellStyle name="20% - Accent2 10 4 3 3" xfId="27830"/>
    <cellStyle name="20% - Accent2 10 4 3 4" xfId="46891"/>
    <cellStyle name="20% - Accent2 10 4 4" xfId="2964"/>
    <cellStyle name="20% - Accent2 10 4 4 2" xfId="22074"/>
    <cellStyle name="20% - Accent2 10 4 4 3" xfId="41135"/>
    <cellStyle name="20% - Accent2 10 4 5" xfId="11290"/>
    <cellStyle name="20% - Accent2 10 4 5 2" xfId="30352"/>
    <cellStyle name="20% - Accent2 10 4 5 3" xfId="49413"/>
    <cellStyle name="20% - Accent2 10 4 6" xfId="19552"/>
    <cellStyle name="20% - Accent2 10 4 7" xfId="38613"/>
    <cellStyle name="20% - Accent2 10 5" xfId="199"/>
    <cellStyle name="20% - Accent2 10 5 2" xfId="6275"/>
    <cellStyle name="20% - Accent2 10 5 2 2" xfId="14557"/>
    <cellStyle name="20% - Accent2 10 5 2 2 2" xfId="33619"/>
    <cellStyle name="20% - Accent2 10 5 2 2 3" xfId="52680"/>
    <cellStyle name="20% - Accent2 10 5 2 3" xfId="25341"/>
    <cellStyle name="20% - Accent2 10 5 2 4" xfId="44402"/>
    <cellStyle name="20% - Accent2 10 5 3" xfId="8769"/>
    <cellStyle name="20% - Accent2 10 5 3 2" xfId="17047"/>
    <cellStyle name="20% - Accent2 10 5 3 2 2" xfId="36109"/>
    <cellStyle name="20% - Accent2 10 5 3 2 3" xfId="55170"/>
    <cellStyle name="20% - Accent2 10 5 3 3" xfId="27831"/>
    <cellStyle name="20% - Accent2 10 5 3 4" xfId="46892"/>
    <cellStyle name="20% - Accent2 10 5 4" xfId="2965"/>
    <cellStyle name="20% - Accent2 10 5 4 2" xfId="22075"/>
    <cellStyle name="20% - Accent2 10 5 4 3" xfId="41136"/>
    <cellStyle name="20% - Accent2 10 5 5" xfId="11291"/>
    <cellStyle name="20% - Accent2 10 5 5 2" xfId="30353"/>
    <cellStyle name="20% - Accent2 10 5 5 3" xfId="49414"/>
    <cellStyle name="20% - Accent2 10 5 6" xfId="19553"/>
    <cellStyle name="20% - Accent2 10 5 7" xfId="38614"/>
    <cellStyle name="20% - Accent2 10 6" xfId="2966"/>
    <cellStyle name="20% - Accent2 10 6 2" xfId="11292"/>
    <cellStyle name="20% - Accent2 10 6 2 2" xfId="30354"/>
    <cellStyle name="20% - Accent2 10 6 2 3" xfId="49415"/>
    <cellStyle name="20% - Accent2 10 6 3" xfId="22076"/>
    <cellStyle name="20% - Accent2 10 6 4" xfId="41137"/>
    <cellStyle name="20% - Accent2 10 7" xfId="6024"/>
    <cellStyle name="20% - Accent2 10 7 2" xfId="14306"/>
    <cellStyle name="20% - Accent2 10 7 2 2" xfId="33368"/>
    <cellStyle name="20% - Accent2 10 7 2 3" xfId="52429"/>
    <cellStyle name="20% - Accent2 10 7 3" xfId="25090"/>
    <cellStyle name="20% - Accent2 10 7 4" xfId="44151"/>
    <cellStyle name="20% - Accent2 10 8" xfId="6269"/>
    <cellStyle name="20% - Accent2 10 8 2" xfId="14551"/>
    <cellStyle name="20% - Accent2 10 8 2 2" xfId="33613"/>
    <cellStyle name="20% - Accent2 10 8 2 3" xfId="52674"/>
    <cellStyle name="20% - Accent2 10 8 3" xfId="25335"/>
    <cellStyle name="20% - Accent2 10 8 4" xfId="44396"/>
    <cellStyle name="20% - Accent2 10 9" xfId="8763"/>
    <cellStyle name="20% - Accent2 10 9 2" xfId="17041"/>
    <cellStyle name="20% - Accent2 10 9 2 2" xfId="36103"/>
    <cellStyle name="20% - Accent2 10 9 2 3" xfId="55164"/>
    <cellStyle name="20% - Accent2 10 9 3" xfId="27825"/>
    <cellStyle name="20% - Accent2 10 9 4" xfId="46886"/>
    <cellStyle name="20% - Accent2 11" xfId="200"/>
    <cellStyle name="20% - Accent2 11 10" xfId="11293"/>
    <cellStyle name="20% - Accent2 11 10 2" xfId="30355"/>
    <cellStyle name="20% - Accent2 11 10 3" xfId="49416"/>
    <cellStyle name="20% - Accent2 11 11" xfId="19554"/>
    <cellStyle name="20% - Accent2 11 12" xfId="38615"/>
    <cellStyle name="20% - Accent2 11 2" xfId="201"/>
    <cellStyle name="20% - Accent2 11 2 2" xfId="202"/>
    <cellStyle name="20% - Accent2 11 2 2 2" xfId="6278"/>
    <cellStyle name="20% - Accent2 11 2 2 2 2" xfId="14560"/>
    <cellStyle name="20% - Accent2 11 2 2 2 2 2" xfId="33622"/>
    <cellStyle name="20% - Accent2 11 2 2 2 2 3" xfId="52683"/>
    <cellStyle name="20% - Accent2 11 2 2 2 3" xfId="25344"/>
    <cellStyle name="20% - Accent2 11 2 2 2 4" xfId="44405"/>
    <cellStyle name="20% - Accent2 11 2 2 3" xfId="8772"/>
    <cellStyle name="20% - Accent2 11 2 2 3 2" xfId="17050"/>
    <cellStyle name="20% - Accent2 11 2 2 3 2 2" xfId="36112"/>
    <cellStyle name="20% - Accent2 11 2 2 3 2 3" xfId="55173"/>
    <cellStyle name="20% - Accent2 11 2 2 3 3" xfId="27834"/>
    <cellStyle name="20% - Accent2 11 2 2 3 4" xfId="46895"/>
    <cellStyle name="20% - Accent2 11 2 2 4" xfId="2969"/>
    <cellStyle name="20% - Accent2 11 2 2 4 2" xfId="22079"/>
    <cellStyle name="20% - Accent2 11 2 2 4 3" xfId="41140"/>
    <cellStyle name="20% - Accent2 11 2 2 5" xfId="11295"/>
    <cellStyle name="20% - Accent2 11 2 2 5 2" xfId="30357"/>
    <cellStyle name="20% - Accent2 11 2 2 5 3" xfId="49418"/>
    <cellStyle name="20% - Accent2 11 2 2 6" xfId="19556"/>
    <cellStyle name="20% - Accent2 11 2 2 7" xfId="38617"/>
    <cellStyle name="20% - Accent2 11 2 3" xfId="6277"/>
    <cellStyle name="20% - Accent2 11 2 3 2" xfId="14559"/>
    <cellStyle name="20% - Accent2 11 2 3 2 2" xfId="33621"/>
    <cellStyle name="20% - Accent2 11 2 3 2 3" xfId="52682"/>
    <cellStyle name="20% - Accent2 11 2 3 3" xfId="25343"/>
    <cellStyle name="20% - Accent2 11 2 3 4" xfId="44404"/>
    <cellStyle name="20% - Accent2 11 2 4" xfId="8771"/>
    <cellStyle name="20% - Accent2 11 2 4 2" xfId="17049"/>
    <cellStyle name="20% - Accent2 11 2 4 2 2" xfId="36111"/>
    <cellStyle name="20% - Accent2 11 2 4 2 3" xfId="55172"/>
    <cellStyle name="20% - Accent2 11 2 4 3" xfId="27833"/>
    <cellStyle name="20% - Accent2 11 2 4 4" xfId="46894"/>
    <cellStyle name="20% - Accent2 11 2 5" xfId="2968"/>
    <cellStyle name="20% - Accent2 11 2 5 2" xfId="22078"/>
    <cellStyle name="20% - Accent2 11 2 5 3" xfId="41139"/>
    <cellStyle name="20% - Accent2 11 2 6" xfId="11294"/>
    <cellStyle name="20% - Accent2 11 2 6 2" xfId="30356"/>
    <cellStyle name="20% - Accent2 11 2 6 3" xfId="49417"/>
    <cellStyle name="20% - Accent2 11 2 7" xfId="19555"/>
    <cellStyle name="20% - Accent2 11 2 8" xfId="38616"/>
    <cellStyle name="20% - Accent2 11 3" xfId="203"/>
    <cellStyle name="20% - Accent2 11 3 2" xfId="6279"/>
    <cellStyle name="20% - Accent2 11 3 2 2" xfId="14561"/>
    <cellStyle name="20% - Accent2 11 3 2 2 2" xfId="33623"/>
    <cellStyle name="20% - Accent2 11 3 2 2 3" xfId="52684"/>
    <cellStyle name="20% - Accent2 11 3 2 3" xfId="25345"/>
    <cellStyle name="20% - Accent2 11 3 2 4" xfId="44406"/>
    <cellStyle name="20% - Accent2 11 3 3" xfId="8773"/>
    <cellStyle name="20% - Accent2 11 3 3 2" xfId="17051"/>
    <cellStyle name="20% - Accent2 11 3 3 2 2" xfId="36113"/>
    <cellStyle name="20% - Accent2 11 3 3 2 3" xfId="55174"/>
    <cellStyle name="20% - Accent2 11 3 3 3" xfId="27835"/>
    <cellStyle name="20% - Accent2 11 3 3 4" xfId="46896"/>
    <cellStyle name="20% - Accent2 11 3 4" xfId="2970"/>
    <cellStyle name="20% - Accent2 11 3 4 2" xfId="22080"/>
    <cellStyle name="20% - Accent2 11 3 4 3" xfId="41141"/>
    <cellStyle name="20% - Accent2 11 3 5" xfId="11296"/>
    <cellStyle name="20% - Accent2 11 3 5 2" xfId="30358"/>
    <cellStyle name="20% - Accent2 11 3 5 3" xfId="49419"/>
    <cellStyle name="20% - Accent2 11 3 6" xfId="19557"/>
    <cellStyle name="20% - Accent2 11 3 7" xfId="38618"/>
    <cellStyle name="20% - Accent2 11 4" xfId="204"/>
    <cellStyle name="20% - Accent2 11 4 2" xfId="6280"/>
    <cellStyle name="20% - Accent2 11 4 2 2" xfId="14562"/>
    <cellStyle name="20% - Accent2 11 4 2 2 2" xfId="33624"/>
    <cellStyle name="20% - Accent2 11 4 2 2 3" xfId="52685"/>
    <cellStyle name="20% - Accent2 11 4 2 3" xfId="25346"/>
    <cellStyle name="20% - Accent2 11 4 2 4" xfId="44407"/>
    <cellStyle name="20% - Accent2 11 4 3" xfId="8774"/>
    <cellStyle name="20% - Accent2 11 4 3 2" xfId="17052"/>
    <cellStyle name="20% - Accent2 11 4 3 2 2" xfId="36114"/>
    <cellStyle name="20% - Accent2 11 4 3 2 3" xfId="55175"/>
    <cellStyle name="20% - Accent2 11 4 3 3" xfId="27836"/>
    <cellStyle name="20% - Accent2 11 4 3 4" xfId="46897"/>
    <cellStyle name="20% - Accent2 11 4 4" xfId="2971"/>
    <cellStyle name="20% - Accent2 11 4 4 2" xfId="22081"/>
    <cellStyle name="20% - Accent2 11 4 4 3" xfId="41142"/>
    <cellStyle name="20% - Accent2 11 4 5" xfId="11297"/>
    <cellStyle name="20% - Accent2 11 4 5 2" xfId="30359"/>
    <cellStyle name="20% - Accent2 11 4 5 3" xfId="49420"/>
    <cellStyle name="20% - Accent2 11 4 6" xfId="19558"/>
    <cellStyle name="20% - Accent2 11 4 7" xfId="38619"/>
    <cellStyle name="20% - Accent2 11 5" xfId="2972"/>
    <cellStyle name="20% - Accent2 11 5 2" xfId="11298"/>
    <cellStyle name="20% - Accent2 11 5 2 2" xfId="30360"/>
    <cellStyle name="20% - Accent2 11 5 2 3" xfId="49421"/>
    <cellStyle name="20% - Accent2 11 5 3" xfId="22082"/>
    <cellStyle name="20% - Accent2 11 5 4" xfId="41143"/>
    <cellStyle name="20% - Accent2 11 6" xfId="5707"/>
    <cellStyle name="20% - Accent2 11 6 2" xfId="13993"/>
    <cellStyle name="20% - Accent2 11 6 2 2" xfId="33055"/>
    <cellStyle name="20% - Accent2 11 6 2 3" xfId="52116"/>
    <cellStyle name="20% - Accent2 11 6 3" xfId="24777"/>
    <cellStyle name="20% - Accent2 11 6 4" xfId="43838"/>
    <cellStyle name="20% - Accent2 11 7" xfId="6276"/>
    <cellStyle name="20% - Accent2 11 7 2" xfId="14558"/>
    <cellStyle name="20% - Accent2 11 7 2 2" xfId="33620"/>
    <cellStyle name="20% - Accent2 11 7 2 3" xfId="52681"/>
    <cellStyle name="20% - Accent2 11 7 3" xfId="25342"/>
    <cellStyle name="20% - Accent2 11 7 4" xfId="44403"/>
    <cellStyle name="20% - Accent2 11 8" xfId="8770"/>
    <cellStyle name="20% - Accent2 11 8 2" xfId="17048"/>
    <cellStyle name="20% - Accent2 11 8 2 2" xfId="36110"/>
    <cellStyle name="20% - Accent2 11 8 2 3" xfId="55171"/>
    <cellStyle name="20% - Accent2 11 8 3" xfId="27832"/>
    <cellStyle name="20% - Accent2 11 8 4" xfId="46893"/>
    <cellStyle name="20% - Accent2 11 9" xfId="2967"/>
    <cellStyle name="20% - Accent2 11 9 2" xfId="22077"/>
    <cellStyle name="20% - Accent2 11 9 3" xfId="41138"/>
    <cellStyle name="20% - Accent2 12" xfId="205"/>
    <cellStyle name="20% - Accent2 12 10" xfId="38620"/>
    <cellStyle name="20% - Accent2 12 2" xfId="206"/>
    <cellStyle name="20% - Accent2 12 2 2" xfId="6282"/>
    <cellStyle name="20% - Accent2 12 2 2 2" xfId="14564"/>
    <cellStyle name="20% - Accent2 12 2 2 2 2" xfId="33626"/>
    <cellStyle name="20% - Accent2 12 2 2 2 3" xfId="52687"/>
    <cellStyle name="20% - Accent2 12 2 2 3" xfId="25348"/>
    <cellStyle name="20% - Accent2 12 2 2 4" xfId="44409"/>
    <cellStyle name="20% - Accent2 12 2 3" xfId="8776"/>
    <cellStyle name="20% - Accent2 12 2 3 2" xfId="17054"/>
    <cellStyle name="20% - Accent2 12 2 3 2 2" xfId="36116"/>
    <cellStyle name="20% - Accent2 12 2 3 2 3" xfId="55177"/>
    <cellStyle name="20% - Accent2 12 2 3 3" xfId="27838"/>
    <cellStyle name="20% - Accent2 12 2 3 4" xfId="46899"/>
    <cellStyle name="20% - Accent2 12 2 4" xfId="2974"/>
    <cellStyle name="20% - Accent2 12 2 4 2" xfId="22084"/>
    <cellStyle name="20% - Accent2 12 2 4 3" xfId="41145"/>
    <cellStyle name="20% - Accent2 12 2 5" xfId="11300"/>
    <cellStyle name="20% - Accent2 12 2 5 2" xfId="30362"/>
    <cellStyle name="20% - Accent2 12 2 5 3" xfId="49423"/>
    <cellStyle name="20% - Accent2 12 2 6" xfId="19560"/>
    <cellStyle name="20% - Accent2 12 2 7" xfId="38621"/>
    <cellStyle name="20% - Accent2 12 3" xfId="2975"/>
    <cellStyle name="20% - Accent2 12 3 2" xfId="11301"/>
    <cellStyle name="20% - Accent2 12 3 2 2" xfId="30363"/>
    <cellStyle name="20% - Accent2 12 3 2 3" xfId="49424"/>
    <cellStyle name="20% - Accent2 12 3 3" xfId="22085"/>
    <cellStyle name="20% - Accent2 12 3 4" xfId="41146"/>
    <cellStyle name="20% - Accent2 12 4" xfId="6039"/>
    <cellStyle name="20% - Accent2 12 4 2" xfId="14321"/>
    <cellStyle name="20% - Accent2 12 4 2 2" xfId="33383"/>
    <cellStyle name="20% - Accent2 12 4 2 3" xfId="52444"/>
    <cellStyle name="20% - Accent2 12 4 3" xfId="25105"/>
    <cellStyle name="20% - Accent2 12 4 4" xfId="44166"/>
    <cellStyle name="20% - Accent2 12 5" xfId="6281"/>
    <cellStyle name="20% - Accent2 12 5 2" xfId="14563"/>
    <cellStyle name="20% - Accent2 12 5 2 2" xfId="33625"/>
    <cellStyle name="20% - Accent2 12 5 2 3" xfId="52686"/>
    <cellStyle name="20% - Accent2 12 5 3" xfId="25347"/>
    <cellStyle name="20% - Accent2 12 5 4" xfId="44408"/>
    <cellStyle name="20% - Accent2 12 6" xfId="8775"/>
    <cellStyle name="20% - Accent2 12 6 2" xfId="17053"/>
    <cellStyle name="20% - Accent2 12 6 2 2" xfId="36115"/>
    <cellStyle name="20% - Accent2 12 6 2 3" xfId="55176"/>
    <cellStyle name="20% - Accent2 12 6 3" xfId="27837"/>
    <cellStyle name="20% - Accent2 12 6 4" xfId="46898"/>
    <cellStyle name="20% - Accent2 12 7" xfId="2973"/>
    <cellStyle name="20% - Accent2 12 7 2" xfId="22083"/>
    <cellStyle name="20% - Accent2 12 7 3" xfId="41144"/>
    <cellStyle name="20% - Accent2 12 8" xfId="11299"/>
    <cellStyle name="20% - Accent2 12 8 2" xfId="30361"/>
    <cellStyle name="20% - Accent2 12 8 3" xfId="49422"/>
    <cellStyle name="20% - Accent2 12 9" xfId="19559"/>
    <cellStyle name="20% - Accent2 13" xfId="207"/>
    <cellStyle name="20% - Accent2 13 10" xfId="38622"/>
    <cellStyle name="20% - Accent2 13 2" xfId="208"/>
    <cellStyle name="20% - Accent2 13 2 2" xfId="6284"/>
    <cellStyle name="20% - Accent2 13 2 2 2" xfId="14566"/>
    <cellStyle name="20% - Accent2 13 2 2 2 2" xfId="33628"/>
    <cellStyle name="20% - Accent2 13 2 2 2 3" xfId="52689"/>
    <cellStyle name="20% - Accent2 13 2 2 3" xfId="25350"/>
    <cellStyle name="20% - Accent2 13 2 2 4" xfId="44411"/>
    <cellStyle name="20% - Accent2 13 2 3" xfId="8778"/>
    <cellStyle name="20% - Accent2 13 2 3 2" xfId="17056"/>
    <cellStyle name="20% - Accent2 13 2 3 2 2" xfId="36118"/>
    <cellStyle name="20% - Accent2 13 2 3 2 3" xfId="55179"/>
    <cellStyle name="20% - Accent2 13 2 3 3" xfId="27840"/>
    <cellStyle name="20% - Accent2 13 2 3 4" xfId="46901"/>
    <cellStyle name="20% - Accent2 13 2 4" xfId="2977"/>
    <cellStyle name="20% - Accent2 13 2 4 2" xfId="22087"/>
    <cellStyle name="20% - Accent2 13 2 4 3" xfId="41148"/>
    <cellStyle name="20% - Accent2 13 2 5" xfId="11303"/>
    <cellStyle name="20% - Accent2 13 2 5 2" xfId="30365"/>
    <cellStyle name="20% - Accent2 13 2 5 3" xfId="49426"/>
    <cellStyle name="20% - Accent2 13 2 6" xfId="19562"/>
    <cellStyle name="20% - Accent2 13 2 7" xfId="38623"/>
    <cellStyle name="20% - Accent2 13 3" xfId="2978"/>
    <cellStyle name="20% - Accent2 13 3 2" xfId="11304"/>
    <cellStyle name="20% - Accent2 13 3 2 2" xfId="30366"/>
    <cellStyle name="20% - Accent2 13 3 2 3" xfId="49427"/>
    <cellStyle name="20% - Accent2 13 3 3" xfId="22088"/>
    <cellStyle name="20% - Accent2 13 3 4" xfId="41149"/>
    <cellStyle name="20% - Accent2 13 4" xfId="6053"/>
    <cellStyle name="20% - Accent2 13 4 2" xfId="14335"/>
    <cellStyle name="20% - Accent2 13 4 2 2" xfId="33397"/>
    <cellStyle name="20% - Accent2 13 4 2 3" xfId="52458"/>
    <cellStyle name="20% - Accent2 13 4 3" xfId="25119"/>
    <cellStyle name="20% - Accent2 13 4 4" xfId="44180"/>
    <cellStyle name="20% - Accent2 13 5" xfId="6283"/>
    <cellStyle name="20% - Accent2 13 5 2" xfId="14565"/>
    <cellStyle name="20% - Accent2 13 5 2 2" xfId="33627"/>
    <cellStyle name="20% - Accent2 13 5 2 3" xfId="52688"/>
    <cellStyle name="20% - Accent2 13 5 3" xfId="25349"/>
    <cellStyle name="20% - Accent2 13 5 4" xfId="44410"/>
    <cellStyle name="20% - Accent2 13 6" xfId="8777"/>
    <cellStyle name="20% - Accent2 13 6 2" xfId="17055"/>
    <cellStyle name="20% - Accent2 13 6 2 2" xfId="36117"/>
    <cellStyle name="20% - Accent2 13 6 2 3" xfId="55178"/>
    <cellStyle name="20% - Accent2 13 6 3" xfId="27839"/>
    <cellStyle name="20% - Accent2 13 6 4" xfId="46900"/>
    <cellStyle name="20% - Accent2 13 7" xfId="2976"/>
    <cellStyle name="20% - Accent2 13 7 2" xfId="22086"/>
    <cellStyle name="20% - Accent2 13 7 3" xfId="41147"/>
    <cellStyle name="20% - Accent2 13 8" xfId="11302"/>
    <cellStyle name="20% - Accent2 13 8 2" xfId="30364"/>
    <cellStyle name="20% - Accent2 13 8 3" xfId="49425"/>
    <cellStyle name="20% - Accent2 13 9" xfId="19561"/>
    <cellStyle name="20% - Accent2 14" xfId="209"/>
    <cellStyle name="20% - Accent2 14 2" xfId="2980"/>
    <cellStyle name="20% - Accent2 14 2 2" xfId="11306"/>
    <cellStyle name="20% - Accent2 14 2 2 2" xfId="30368"/>
    <cellStyle name="20% - Accent2 14 2 2 3" xfId="49429"/>
    <cellStyle name="20% - Accent2 14 2 3" xfId="22090"/>
    <cellStyle name="20% - Accent2 14 2 4" xfId="41151"/>
    <cellStyle name="20% - Accent2 14 3" xfId="6067"/>
    <cellStyle name="20% - Accent2 14 3 2" xfId="14349"/>
    <cellStyle name="20% - Accent2 14 3 2 2" xfId="33411"/>
    <cellStyle name="20% - Accent2 14 3 2 3" xfId="52472"/>
    <cellStyle name="20% - Accent2 14 3 3" xfId="25133"/>
    <cellStyle name="20% - Accent2 14 3 4" xfId="44194"/>
    <cellStyle name="20% - Accent2 14 4" xfId="6285"/>
    <cellStyle name="20% - Accent2 14 4 2" xfId="14567"/>
    <cellStyle name="20% - Accent2 14 4 2 2" xfId="33629"/>
    <cellStyle name="20% - Accent2 14 4 2 3" xfId="52690"/>
    <cellStyle name="20% - Accent2 14 4 3" xfId="25351"/>
    <cellStyle name="20% - Accent2 14 4 4" xfId="44412"/>
    <cellStyle name="20% - Accent2 14 5" xfId="8779"/>
    <cellStyle name="20% - Accent2 14 5 2" xfId="17057"/>
    <cellStyle name="20% - Accent2 14 5 2 2" xfId="36119"/>
    <cellStyle name="20% - Accent2 14 5 2 3" xfId="55180"/>
    <cellStyle name="20% - Accent2 14 5 3" xfId="27841"/>
    <cellStyle name="20% - Accent2 14 5 4" xfId="46902"/>
    <cellStyle name="20% - Accent2 14 6" xfId="2979"/>
    <cellStyle name="20% - Accent2 14 6 2" xfId="22089"/>
    <cellStyle name="20% - Accent2 14 6 3" xfId="41150"/>
    <cellStyle name="20% - Accent2 14 7" xfId="11305"/>
    <cellStyle name="20% - Accent2 14 7 2" xfId="30367"/>
    <cellStyle name="20% - Accent2 14 7 3" xfId="49428"/>
    <cellStyle name="20% - Accent2 14 8" xfId="19563"/>
    <cellStyle name="20% - Accent2 14 9" xfId="38624"/>
    <cellStyle name="20% - Accent2 15" xfId="210"/>
    <cellStyle name="20% - Accent2 15 2" xfId="6286"/>
    <cellStyle name="20% - Accent2 15 2 2" xfId="14568"/>
    <cellStyle name="20% - Accent2 15 2 2 2" xfId="33630"/>
    <cellStyle name="20% - Accent2 15 2 2 3" xfId="52691"/>
    <cellStyle name="20% - Accent2 15 2 3" xfId="25352"/>
    <cellStyle name="20% - Accent2 15 2 4" xfId="44413"/>
    <cellStyle name="20% - Accent2 15 3" xfId="8780"/>
    <cellStyle name="20% - Accent2 15 3 2" xfId="17058"/>
    <cellStyle name="20% - Accent2 15 3 2 2" xfId="36120"/>
    <cellStyle name="20% - Accent2 15 3 2 3" xfId="55181"/>
    <cellStyle name="20% - Accent2 15 3 3" xfId="27842"/>
    <cellStyle name="20% - Accent2 15 3 4" xfId="46903"/>
    <cellStyle name="20% - Accent2 15 4" xfId="2981"/>
    <cellStyle name="20% - Accent2 15 4 2" xfId="22091"/>
    <cellStyle name="20% - Accent2 15 4 3" xfId="41152"/>
    <cellStyle name="20% - Accent2 15 5" xfId="11307"/>
    <cellStyle name="20% - Accent2 15 5 2" xfId="30369"/>
    <cellStyle name="20% - Accent2 15 5 3" xfId="49430"/>
    <cellStyle name="20% - Accent2 15 6" xfId="19564"/>
    <cellStyle name="20% - Accent2 15 7" xfId="38625"/>
    <cellStyle name="20% - Accent2 16" xfId="2982"/>
    <cellStyle name="20% - Accent2 16 2" xfId="11308"/>
    <cellStyle name="20% - Accent2 16 2 2" xfId="30370"/>
    <cellStyle name="20% - Accent2 16 2 3" xfId="49431"/>
    <cellStyle name="20% - Accent2 16 3" xfId="22092"/>
    <cellStyle name="20% - Accent2 16 4" xfId="41153"/>
    <cellStyle name="20% - Accent2 17" xfId="5620"/>
    <cellStyle name="20% - Accent2 17 2" xfId="13910"/>
    <cellStyle name="20% - Accent2 17 2 2" xfId="32972"/>
    <cellStyle name="20% - Accent2 17 2 3" xfId="52033"/>
    <cellStyle name="20% - Accent2 17 3" xfId="24694"/>
    <cellStyle name="20% - Accent2 17 4" xfId="43755"/>
    <cellStyle name="20% - Accent2 18" xfId="6268"/>
    <cellStyle name="20% - Accent2 18 2" xfId="14550"/>
    <cellStyle name="20% - Accent2 18 2 2" xfId="33612"/>
    <cellStyle name="20% - Accent2 18 2 3" xfId="52673"/>
    <cellStyle name="20% - Accent2 18 3" xfId="25334"/>
    <cellStyle name="20% - Accent2 18 4" xfId="44395"/>
    <cellStyle name="20% - Accent2 19" xfId="8762"/>
    <cellStyle name="20% - Accent2 19 2" xfId="17040"/>
    <cellStyle name="20% - Accent2 19 2 2" xfId="36102"/>
    <cellStyle name="20% - Accent2 19 2 3" xfId="55163"/>
    <cellStyle name="20% - Accent2 19 3" xfId="27824"/>
    <cellStyle name="20% - Accent2 19 4" xfId="46885"/>
    <cellStyle name="20% - Accent2 2" xfId="211"/>
    <cellStyle name="20% - Accent2 2 10" xfId="212"/>
    <cellStyle name="20% - Accent2 2 10 2" xfId="6288"/>
    <cellStyle name="20% - Accent2 2 10 2 2" xfId="14570"/>
    <cellStyle name="20% - Accent2 2 10 2 2 2" xfId="33632"/>
    <cellStyle name="20% - Accent2 2 10 2 2 3" xfId="52693"/>
    <cellStyle name="20% - Accent2 2 10 2 3" xfId="25354"/>
    <cellStyle name="20% - Accent2 2 10 2 4" xfId="44415"/>
    <cellStyle name="20% - Accent2 2 10 3" xfId="8782"/>
    <cellStyle name="20% - Accent2 2 10 3 2" xfId="17060"/>
    <cellStyle name="20% - Accent2 2 10 3 2 2" xfId="36122"/>
    <cellStyle name="20% - Accent2 2 10 3 2 3" xfId="55183"/>
    <cellStyle name="20% - Accent2 2 10 3 3" xfId="27844"/>
    <cellStyle name="20% - Accent2 2 10 3 4" xfId="46905"/>
    <cellStyle name="20% - Accent2 2 10 4" xfId="2984"/>
    <cellStyle name="20% - Accent2 2 10 4 2" xfId="22094"/>
    <cellStyle name="20% - Accent2 2 10 4 3" xfId="41155"/>
    <cellStyle name="20% - Accent2 2 10 5" xfId="11310"/>
    <cellStyle name="20% - Accent2 2 10 5 2" xfId="30372"/>
    <cellStyle name="20% - Accent2 2 10 5 3" xfId="49433"/>
    <cellStyle name="20% - Accent2 2 10 6" xfId="19566"/>
    <cellStyle name="20% - Accent2 2 10 7" xfId="38627"/>
    <cellStyle name="20% - Accent2 2 11" xfId="213"/>
    <cellStyle name="20% - Accent2 2 11 2" xfId="6289"/>
    <cellStyle name="20% - Accent2 2 11 2 2" xfId="14571"/>
    <cellStyle name="20% - Accent2 2 11 2 2 2" xfId="33633"/>
    <cellStyle name="20% - Accent2 2 11 2 2 3" xfId="52694"/>
    <cellStyle name="20% - Accent2 2 11 2 3" xfId="25355"/>
    <cellStyle name="20% - Accent2 2 11 2 4" xfId="44416"/>
    <cellStyle name="20% - Accent2 2 11 3" xfId="8783"/>
    <cellStyle name="20% - Accent2 2 11 3 2" xfId="17061"/>
    <cellStyle name="20% - Accent2 2 11 3 2 2" xfId="36123"/>
    <cellStyle name="20% - Accent2 2 11 3 2 3" xfId="55184"/>
    <cellStyle name="20% - Accent2 2 11 3 3" xfId="27845"/>
    <cellStyle name="20% - Accent2 2 11 3 4" xfId="46906"/>
    <cellStyle name="20% - Accent2 2 11 4" xfId="2985"/>
    <cellStyle name="20% - Accent2 2 11 4 2" xfId="22095"/>
    <cellStyle name="20% - Accent2 2 11 4 3" xfId="41156"/>
    <cellStyle name="20% - Accent2 2 11 5" xfId="11311"/>
    <cellStyle name="20% - Accent2 2 11 5 2" xfId="30373"/>
    <cellStyle name="20% - Accent2 2 11 5 3" xfId="49434"/>
    <cellStyle name="20% - Accent2 2 11 6" xfId="19567"/>
    <cellStyle name="20% - Accent2 2 11 7" xfId="38628"/>
    <cellStyle name="20% - Accent2 2 12" xfId="2986"/>
    <cellStyle name="20% - Accent2 2 12 2" xfId="11312"/>
    <cellStyle name="20% - Accent2 2 12 2 2" xfId="30374"/>
    <cellStyle name="20% - Accent2 2 12 2 3" xfId="49435"/>
    <cellStyle name="20% - Accent2 2 12 3" xfId="22096"/>
    <cellStyle name="20% - Accent2 2 12 4" xfId="41157"/>
    <cellStyle name="20% - Accent2 2 13" xfId="5634"/>
    <cellStyle name="20% - Accent2 2 13 2" xfId="13923"/>
    <cellStyle name="20% - Accent2 2 13 2 2" xfId="32985"/>
    <cellStyle name="20% - Accent2 2 13 2 3" xfId="52046"/>
    <cellStyle name="20% - Accent2 2 13 3" xfId="24707"/>
    <cellStyle name="20% - Accent2 2 13 4" xfId="43768"/>
    <cellStyle name="20% - Accent2 2 14" xfId="6287"/>
    <cellStyle name="20% - Accent2 2 14 2" xfId="14569"/>
    <cellStyle name="20% - Accent2 2 14 2 2" xfId="33631"/>
    <cellStyle name="20% - Accent2 2 14 2 3" xfId="52692"/>
    <cellStyle name="20% - Accent2 2 14 3" xfId="25353"/>
    <cellStyle name="20% - Accent2 2 14 4" xfId="44414"/>
    <cellStyle name="20% - Accent2 2 15" xfId="8781"/>
    <cellStyle name="20% - Accent2 2 15 2" xfId="17059"/>
    <cellStyle name="20% - Accent2 2 15 2 2" xfId="36121"/>
    <cellStyle name="20% - Accent2 2 15 2 3" xfId="55182"/>
    <cellStyle name="20% - Accent2 2 15 3" xfId="27843"/>
    <cellStyle name="20% - Accent2 2 15 4" xfId="46904"/>
    <cellStyle name="20% - Accent2 2 16" xfId="2983"/>
    <cellStyle name="20% - Accent2 2 16 2" xfId="22093"/>
    <cellStyle name="20% - Accent2 2 16 3" xfId="41154"/>
    <cellStyle name="20% - Accent2 2 17" xfId="11309"/>
    <cellStyle name="20% - Accent2 2 17 2" xfId="30371"/>
    <cellStyle name="20% - Accent2 2 17 3" xfId="49432"/>
    <cellStyle name="20% - Accent2 2 18" xfId="19565"/>
    <cellStyle name="20% - Accent2 2 19" xfId="38626"/>
    <cellStyle name="20% - Accent2 2 2" xfId="214"/>
    <cellStyle name="20% - Accent2 2 2 10" xfId="5668"/>
    <cellStyle name="20% - Accent2 2 2 10 2" xfId="13954"/>
    <cellStyle name="20% - Accent2 2 2 10 2 2" xfId="33016"/>
    <cellStyle name="20% - Accent2 2 2 10 2 3" xfId="52077"/>
    <cellStyle name="20% - Accent2 2 2 10 3" xfId="24738"/>
    <cellStyle name="20% - Accent2 2 2 10 4" xfId="43799"/>
    <cellStyle name="20% - Accent2 2 2 11" xfId="6290"/>
    <cellStyle name="20% - Accent2 2 2 11 2" xfId="14572"/>
    <cellStyle name="20% - Accent2 2 2 11 2 2" xfId="33634"/>
    <cellStyle name="20% - Accent2 2 2 11 2 3" xfId="52695"/>
    <cellStyle name="20% - Accent2 2 2 11 3" xfId="25356"/>
    <cellStyle name="20% - Accent2 2 2 11 4" xfId="44417"/>
    <cellStyle name="20% - Accent2 2 2 12" xfId="8784"/>
    <cellStyle name="20% - Accent2 2 2 12 2" xfId="17062"/>
    <cellStyle name="20% - Accent2 2 2 12 2 2" xfId="36124"/>
    <cellStyle name="20% - Accent2 2 2 12 2 3" xfId="55185"/>
    <cellStyle name="20% - Accent2 2 2 12 3" xfId="27846"/>
    <cellStyle name="20% - Accent2 2 2 12 4" xfId="46907"/>
    <cellStyle name="20% - Accent2 2 2 13" xfId="2987"/>
    <cellStyle name="20% - Accent2 2 2 13 2" xfId="22097"/>
    <cellStyle name="20% - Accent2 2 2 13 3" xfId="41158"/>
    <cellStyle name="20% - Accent2 2 2 14" xfId="11313"/>
    <cellStyle name="20% - Accent2 2 2 14 2" xfId="30375"/>
    <cellStyle name="20% - Accent2 2 2 14 3" xfId="49436"/>
    <cellStyle name="20% - Accent2 2 2 15" xfId="19568"/>
    <cellStyle name="20% - Accent2 2 2 16" xfId="38629"/>
    <cellStyle name="20% - Accent2 2 2 2" xfId="215"/>
    <cellStyle name="20% - Accent2 2 2 2 10" xfId="2988"/>
    <cellStyle name="20% - Accent2 2 2 2 10 2" xfId="22098"/>
    <cellStyle name="20% - Accent2 2 2 2 10 3" xfId="41159"/>
    <cellStyle name="20% - Accent2 2 2 2 11" xfId="11314"/>
    <cellStyle name="20% - Accent2 2 2 2 11 2" xfId="30376"/>
    <cellStyle name="20% - Accent2 2 2 2 11 3" xfId="49437"/>
    <cellStyle name="20% - Accent2 2 2 2 12" xfId="19569"/>
    <cellStyle name="20% - Accent2 2 2 2 13" xfId="38630"/>
    <cellStyle name="20% - Accent2 2 2 2 2" xfId="216"/>
    <cellStyle name="20% - Accent2 2 2 2 2 2" xfId="217"/>
    <cellStyle name="20% - Accent2 2 2 2 2 2 2" xfId="6293"/>
    <cellStyle name="20% - Accent2 2 2 2 2 2 2 2" xfId="14575"/>
    <cellStyle name="20% - Accent2 2 2 2 2 2 2 2 2" xfId="33637"/>
    <cellStyle name="20% - Accent2 2 2 2 2 2 2 2 3" xfId="52698"/>
    <cellStyle name="20% - Accent2 2 2 2 2 2 2 3" xfId="25359"/>
    <cellStyle name="20% - Accent2 2 2 2 2 2 2 4" xfId="44420"/>
    <cellStyle name="20% - Accent2 2 2 2 2 2 3" xfId="8787"/>
    <cellStyle name="20% - Accent2 2 2 2 2 2 3 2" xfId="17065"/>
    <cellStyle name="20% - Accent2 2 2 2 2 2 3 2 2" xfId="36127"/>
    <cellStyle name="20% - Accent2 2 2 2 2 2 3 2 3" xfId="55188"/>
    <cellStyle name="20% - Accent2 2 2 2 2 2 3 3" xfId="27849"/>
    <cellStyle name="20% - Accent2 2 2 2 2 2 3 4" xfId="46910"/>
    <cellStyle name="20% - Accent2 2 2 2 2 2 4" xfId="2990"/>
    <cellStyle name="20% - Accent2 2 2 2 2 2 4 2" xfId="22100"/>
    <cellStyle name="20% - Accent2 2 2 2 2 2 4 3" xfId="41161"/>
    <cellStyle name="20% - Accent2 2 2 2 2 2 5" xfId="11316"/>
    <cellStyle name="20% - Accent2 2 2 2 2 2 5 2" xfId="30378"/>
    <cellStyle name="20% - Accent2 2 2 2 2 2 5 3" xfId="49439"/>
    <cellStyle name="20% - Accent2 2 2 2 2 2 6" xfId="19571"/>
    <cellStyle name="20% - Accent2 2 2 2 2 2 7" xfId="38632"/>
    <cellStyle name="20% - Accent2 2 2 2 2 3" xfId="6292"/>
    <cellStyle name="20% - Accent2 2 2 2 2 3 2" xfId="14574"/>
    <cellStyle name="20% - Accent2 2 2 2 2 3 2 2" xfId="33636"/>
    <cellStyle name="20% - Accent2 2 2 2 2 3 2 3" xfId="52697"/>
    <cellStyle name="20% - Accent2 2 2 2 2 3 3" xfId="25358"/>
    <cellStyle name="20% - Accent2 2 2 2 2 3 4" xfId="44419"/>
    <cellStyle name="20% - Accent2 2 2 2 2 4" xfId="8786"/>
    <cellStyle name="20% - Accent2 2 2 2 2 4 2" xfId="17064"/>
    <cellStyle name="20% - Accent2 2 2 2 2 4 2 2" xfId="36126"/>
    <cellStyle name="20% - Accent2 2 2 2 2 4 2 3" xfId="55187"/>
    <cellStyle name="20% - Accent2 2 2 2 2 4 3" xfId="27848"/>
    <cellStyle name="20% - Accent2 2 2 2 2 4 4" xfId="46909"/>
    <cellStyle name="20% - Accent2 2 2 2 2 5" xfId="2989"/>
    <cellStyle name="20% - Accent2 2 2 2 2 5 2" xfId="22099"/>
    <cellStyle name="20% - Accent2 2 2 2 2 5 3" xfId="41160"/>
    <cellStyle name="20% - Accent2 2 2 2 2 6" xfId="11315"/>
    <cellStyle name="20% - Accent2 2 2 2 2 6 2" xfId="30377"/>
    <cellStyle name="20% - Accent2 2 2 2 2 6 3" xfId="49438"/>
    <cellStyle name="20% - Accent2 2 2 2 2 7" xfId="19570"/>
    <cellStyle name="20% - Accent2 2 2 2 2 8" xfId="38631"/>
    <cellStyle name="20% - Accent2 2 2 2 3" xfId="218"/>
    <cellStyle name="20% - Accent2 2 2 2 3 2" xfId="219"/>
    <cellStyle name="20% - Accent2 2 2 2 3 2 2" xfId="6295"/>
    <cellStyle name="20% - Accent2 2 2 2 3 2 2 2" xfId="14577"/>
    <cellStyle name="20% - Accent2 2 2 2 3 2 2 2 2" xfId="33639"/>
    <cellStyle name="20% - Accent2 2 2 2 3 2 2 2 3" xfId="52700"/>
    <cellStyle name="20% - Accent2 2 2 2 3 2 2 3" xfId="25361"/>
    <cellStyle name="20% - Accent2 2 2 2 3 2 2 4" xfId="44422"/>
    <cellStyle name="20% - Accent2 2 2 2 3 2 3" xfId="8789"/>
    <cellStyle name="20% - Accent2 2 2 2 3 2 3 2" xfId="17067"/>
    <cellStyle name="20% - Accent2 2 2 2 3 2 3 2 2" xfId="36129"/>
    <cellStyle name="20% - Accent2 2 2 2 3 2 3 2 3" xfId="55190"/>
    <cellStyle name="20% - Accent2 2 2 2 3 2 3 3" xfId="27851"/>
    <cellStyle name="20% - Accent2 2 2 2 3 2 3 4" xfId="46912"/>
    <cellStyle name="20% - Accent2 2 2 2 3 2 4" xfId="2992"/>
    <cellStyle name="20% - Accent2 2 2 2 3 2 4 2" xfId="22102"/>
    <cellStyle name="20% - Accent2 2 2 2 3 2 4 3" xfId="41163"/>
    <cellStyle name="20% - Accent2 2 2 2 3 2 5" xfId="11318"/>
    <cellStyle name="20% - Accent2 2 2 2 3 2 5 2" xfId="30380"/>
    <cellStyle name="20% - Accent2 2 2 2 3 2 5 3" xfId="49441"/>
    <cellStyle name="20% - Accent2 2 2 2 3 2 6" xfId="19573"/>
    <cellStyle name="20% - Accent2 2 2 2 3 2 7" xfId="38634"/>
    <cellStyle name="20% - Accent2 2 2 2 3 3" xfId="6294"/>
    <cellStyle name="20% - Accent2 2 2 2 3 3 2" xfId="14576"/>
    <cellStyle name="20% - Accent2 2 2 2 3 3 2 2" xfId="33638"/>
    <cellStyle name="20% - Accent2 2 2 2 3 3 2 3" xfId="52699"/>
    <cellStyle name="20% - Accent2 2 2 2 3 3 3" xfId="25360"/>
    <cellStyle name="20% - Accent2 2 2 2 3 3 4" xfId="44421"/>
    <cellStyle name="20% - Accent2 2 2 2 3 4" xfId="8788"/>
    <cellStyle name="20% - Accent2 2 2 2 3 4 2" xfId="17066"/>
    <cellStyle name="20% - Accent2 2 2 2 3 4 2 2" xfId="36128"/>
    <cellStyle name="20% - Accent2 2 2 2 3 4 2 3" xfId="55189"/>
    <cellStyle name="20% - Accent2 2 2 2 3 4 3" xfId="27850"/>
    <cellStyle name="20% - Accent2 2 2 2 3 4 4" xfId="46911"/>
    <cellStyle name="20% - Accent2 2 2 2 3 5" xfId="2991"/>
    <cellStyle name="20% - Accent2 2 2 2 3 5 2" xfId="22101"/>
    <cellStyle name="20% - Accent2 2 2 2 3 5 3" xfId="41162"/>
    <cellStyle name="20% - Accent2 2 2 2 3 6" xfId="11317"/>
    <cellStyle name="20% - Accent2 2 2 2 3 6 2" xfId="30379"/>
    <cellStyle name="20% - Accent2 2 2 2 3 6 3" xfId="49440"/>
    <cellStyle name="20% - Accent2 2 2 2 3 7" xfId="19572"/>
    <cellStyle name="20% - Accent2 2 2 2 3 8" xfId="38633"/>
    <cellStyle name="20% - Accent2 2 2 2 4" xfId="220"/>
    <cellStyle name="20% - Accent2 2 2 2 4 2" xfId="6296"/>
    <cellStyle name="20% - Accent2 2 2 2 4 2 2" xfId="14578"/>
    <cellStyle name="20% - Accent2 2 2 2 4 2 2 2" xfId="33640"/>
    <cellStyle name="20% - Accent2 2 2 2 4 2 2 3" xfId="52701"/>
    <cellStyle name="20% - Accent2 2 2 2 4 2 3" xfId="25362"/>
    <cellStyle name="20% - Accent2 2 2 2 4 2 4" xfId="44423"/>
    <cellStyle name="20% - Accent2 2 2 2 4 3" xfId="8790"/>
    <cellStyle name="20% - Accent2 2 2 2 4 3 2" xfId="17068"/>
    <cellStyle name="20% - Accent2 2 2 2 4 3 2 2" xfId="36130"/>
    <cellStyle name="20% - Accent2 2 2 2 4 3 2 3" xfId="55191"/>
    <cellStyle name="20% - Accent2 2 2 2 4 3 3" xfId="27852"/>
    <cellStyle name="20% - Accent2 2 2 2 4 3 4" xfId="46913"/>
    <cellStyle name="20% - Accent2 2 2 2 4 4" xfId="2993"/>
    <cellStyle name="20% - Accent2 2 2 2 4 4 2" xfId="22103"/>
    <cellStyle name="20% - Accent2 2 2 2 4 4 3" xfId="41164"/>
    <cellStyle name="20% - Accent2 2 2 2 4 5" xfId="11319"/>
    <cellStyle name="20% - Accent2 2 2 2 4 5 2" xfId="30381"/>
    <cellStyle name="20% - Accent2 2 2 2 4 5 3" xfId="49442"/>
    <cellStyle name="20% - Accent2 2 2 2 4 6" xfId="19574"/>
    <cellStyle name="20% - Accent2 2 2 2 4 7" xfId="38635"/>
    <cellStyle name="20% - Accent2 2 2 2 5" xfId="221"/>
    <cellStyle name="20% - Accent2 2 2 2 5 2" xfId="6297"/>
    <cellStyle name="20% - Accent2 2 2 2 5 2 2" xfId="14579"/>
    <cellStyle name="20% - Accent2 2 2 2 5 2 2 2" xfId="33641"/>
    <cellStyle name="20% - Accent2 2 2 2 5 2 2 3" xfId="52702"/>
    <cellStyle name="20% - Accent2 2 2 2 5 2 3" xfId="25363"/>
    <cellStyle name="20% - Accent2 2 2 2 5 2 4" xfId="44424"/>
    <cellStyle name="20% - Accent2 2 2 2 5 3" xfId="8791"/>
    <cellStyle name="20% - Accent2 2 2 2 5 3 2" xfId="17069"/>
    <cellStyle name="20% - Accent2 2 2 2 5 3 2 2" xfId="36131"/>
    <cellStyle name="20% - Accent2 2 2 2 5 3 2 3" xfId="55192"/>
    <cellStyle name="20% - Accent2 2 2 2 5 3 3" xfId="27853"/>
    <cellStyle name="20% - Accent2 2 2 2 5 3 4" xfId="46914"/>
    <cellStyle name="20% - Accent2 2 2 2 5 4" xfId="2994"/>
    <cellStyle name="20% - Accent2 2 2 2 5 4 2" xfId="22104"/>
    <cellStyle name="20% - Accent2 2 2 2 5 4 3" xfId="41165"/>
    <cellStyle name="20% - Accent2 2 2 2 5 5" xfId="11320"/>
    <cellStyle name="20% - Accent2 2 2 2 5 5 2" xfId="30382"/>
    <cellStyle name="20% - Accent2 2 2 2 5 5 3" xfId="49443"/>
    <cellStyle name="20% - Accent2 2 2 2 5 6" xfId="19575"/>
    <cellStyle name="20% - Accent2 2 2 2 5 7" xfId="38636"/>
    <cellStyle name="20% - Accent2 2 2 2 6" xfId="2995"/>
    <cellStyle name="20% - Accent2 2 2 2 6 2" xfId="11321"/>
    <cellStyle name="20% - Accent2 2 2 2 6 2 2" xfId="30383"/>
    <cellStyle name="20% - Accent2 2 2 2 6 2 3" xfId="49444"/>
    <cellStyle name="20% - Accent2 2 2 2 6 3" xfId="22105"/>
    <cellStyle name="20% - Accent2 2 2 2 6 4" xfId="41166"/>
    <cellStyle name="20% - Accent2 2 2 2 7" xfId="5870"/>
    <cellStyle name="20% - Accent2 2 2 2 7 2" xfId="14152"/>
    <cellStyle name="20% - Accent2 2 2 2 7 2 2" xfId="33214"/>
    <cellStyle name="20% - Accent2 2 2 2 7 2 3" xfId="52275"/>
    <cellStyle name="20% - Accent2 2 2 2 7 3" xfId="24936"/>
    <cellStyle name="20% - Accent2 2 2 2 7 4" xfId="43997"/>
    <cellStyle name="20% - Accent2 2 2 2 8" xfId="6291"/>
    <cellStyle name="20% - Accent2 2 2 2 8 2" xfId="14573"/>
    <cellStyle name="20% - Accent2 2 2 2 8 2 2" xfId="33635"/>
    <cellStyle name="20% - Accent2 2 2 2 8 2 3" xfId="52696"/>
    <cellStyle name="20% - Accent2 2 2 2 8 3" xfId="25357"/>
    <cellStyle name="20% - Accent2 2 2 2 8 4" xfId="44418"/>
    <cellStyle name="20% - Accent2 2 2 2 9" xfId="8785"/>
    <cellStyle name="20% - Accent2 2 2 2 9 2" xfId="17063"/>
    <cellStyle name="20% - Accent2 2 2 2 9 2 2" xfId="36125"/>
    <cellStyle name="20% - Accent2 2 2 2 9 2 3" xfId="55186"/>
    <cellStyle name="20% - Accent2 2 2 2 9 3" xfId="27847"/>
    <cellStyle name="20% - Accent2 2 2 2 9 4" xfId="46908"/>
    <cellStyle name="20% - Accent2 2 2 3" xfId="222"/>
    <cellStyle name="20% - Accent2 2 2 3 10" xfId="2996"/>
    <cellStyle name="20% - Accent2 2 2 3 10 2" xfId="22106"/>
    <cellStyle name="20% - Accent2 2 2 3 10 3" xfId="41167"/>
    <cellStyle name="20% - Accent2 2 2 3 11" xfId="11322"/>
    <cellStyle name="20% - Accent2 2 2 3 11 2" xfId="30384"/>
    <cellStyle name="20% - Accent2 2 2 3 11 3" xfId="49445"/>
    <cellStyle name="20% - Accent2 2 2 3 12" xfId="19576"/>
    <cellStyle name="20% - Accent2 2 2 3 13" xfId="38637"/>
    <cellStyle name="20% - Accent2 2 2 3 2" xfId="223"/>
    <cellStyle name="20% - Accent2 2 2 3 2 2" xfId="224"/>
    <cellStyle name="20% - Accent2 2 2 3 2 2 2" xfId="6300"/>
    <cellStyle name="20% - Accent2 2 2 3 2 2 2 2" xfId="14582"/>
    <cellStyle name="20% - Accent2 2 2 3 2 2 2 2 2" xfId="33644"/>
    <cellStyle name="20% - Accent2 2 2 3 2 2 2 2 3" xfId="52705"/>
    <cellStyle name="20% - Accent2 2 2 3 2 2 2 3" xfId="25366"/>
    <cellStyle name="20% - Accent2 2 2 3 2 2 2 4" xfId="44427"/>
    <cellStyle name="20% - Accent2 2 2 3 2 2 3" xfId="8794"/>
    <cellStyle name="20% - Accent2 2 2 3 2 2 3 2" xfId="17072"/>
    <cellStyle name="20% - Accent2 2 2 3 2 2 3 2 2" xfId="36134"/>
    <cellStyle name="20% - Accent2 2 2 3 2 2 3 2 3" xfId="55195"/>
    <cellStyle name="20% - Accent2 2 2 3 2 2 3 3" xfId="27856"/>
    <cellStyle name="20% - Accent2 2 2 3 2 2 3 4" xfId="46917"/>
    <cellStyle name="20% - Accent2 2 2 3 2 2 4" xfId="2998"/>
    <cellStyle name="20% - Accent2 2 2 3 2 2 4 2" xfId="22108"/>
    <cellStyle name="20% - Accent2 2 2 3 2 2 4 3" xfId="41169"/>
    <cellStyle name="20% - Accent2 2 2 3 2 2 5" xfId="11324"/>
    <cellStyle name="20% - Accent2 2 2 3 2 2 5 2" xfId="30386"/>
    <cellStyle name="20% - Accent2 2 2 3 2 2 5 3" xfId="49447"/>
    <cellStyle name="20% - Accent2 2 2 3 2 2 6" xfId="19578"/>
    <cellStyle name="20% - Accent2 2 2 3 2 2 7" xfId="38639"/>
    <cellStyle name="20% - Accent2 2 2 3 2 3" xfId="6299"/>
    <cellStyle name="20% - Accent2 2 2 3 2 3 2" xfId="14581"/>
    <cellStyle name="20% - Accent2 2 2 3 2 3 2 2" xfId="33643"/>
    <cellStyle name="20% - Accent2 2 2 3 2 3 2 3" xfId="52704"/>
    <cellStyle name="20% - Accent2 2 2 3 2 3 3" xfId="25365"/>
    <cellStyle name="20% - Accent2 2 2 3 2 3 4" xfId="44426"/>
    <cellStyle name="20% - Accent2 2 2 3 2 4" xfId="8793"/>
    <cellStyle name="20% - Accent2 2 2 3 2 4 2" xfId="17071"/>
    <cellStyle name="20% - Accent2 2 2 3 2 4 2 2" xfId="36133"/>
    <cellStyle name="20% - Accent2 2 2 3 2 4 2 3" xfId="55194"/>
    <cellStyle name="20% - Accent2 2 2 3 2 4 3" xfId="27855"/>
    <cellStyle name="20% - Accent2 2 2 3 2 4 4" xfId="46916"/>
    <cellStyle name="20% - Accent2 2 2 3 2 5" xfId="2997"/>
    <cellStyle name="20% - Accent2 2 2 3 2 5 2" xfId="22107"/>
    <cellStyle name="20% - Accent2 2 2 3 2 5 3" xfId="41168"/>
    <cellStyle name="20% - Accent2 2 2 3 2 6" xfId="11323"/>
    <cellStyle name="20% - Accent2 2 2 3 2 6 2" xfId="30385"/>
    <cellStyle name="20% - Accent2 2 2 3 2 6 3" xfId="49446"/>
    <cellStyle name="20% - Accent2 2 2 3 2 7" xfId="19577"/>
    <cellStyle name="20% - Accent2 2 2 3 2 8" xfId="38638"/>
    <cellStyle name="20% - Accent2 2 2 3 3" xfId="225"/>
    <cellStyle name="20% - Accent2 2 2 3 3 2" xfId="226"/>
    <cellStyle name="20% - Accent2 2 2 3 3 2 2" xfId="6302"/>
    <cellStyle name="20% - Accent2 2 2 3 3 2 2 2" xfId="14584"/>
    <cellStyle name="20% - Accent2 2 2 3 3 2 2 2 2" xfId="33646"/>
    <cellStyle name="20% - Accent2 2 2 3 3 2 2 2 3" xfId="52707"/>
    <cellStyle name="20% - Accent2 2 2 3 3 2 2 3" xfId="25368"/>
    <cellStyle name="20% - Accent2 2 2 3 3 2 2 4" xfId="44429"/>
    <cellStyle name="20% - Accent2 2 2 3 3 2 3" xfId="8796"/>
    <cellStyle name="20% - Accent2 2 2 3 3 2 3 2" xfId="17074"/>
    <cellStyle name="20% - Accent2 2 2 3 3 2 3 2 2" xfId="36136"/>
    <cellStyle name="20% - Accent2 2 2 3 3 2 3 2 3" xfId="55197"/>
    <cellStyle name="20% - Accent2 2 2 3 3 2 3 3" xfId="27858"/>
    <cellStyle name="20% - Accent2 2 2 3 3 2 3 4" xfId="46919"/>
    <cellStyle name="20% - Accent2 2 2 3 3 2 4" xfId="3000"/>
    <cellStyle name="20% - Accent2 2 2 3 3 2 4 2" xfId="22110"/>
    <cellStyle name="20% - Accent2 2 2 3 3 2 4 3" xfId="41171"/>
    <cellStyle name="20% - Accent2 2 2 3 3 2 5" xfId="11326"/>
    <cellStyle name="20% - Accent2 2 2 3 3 2 5 2" xfId="30388"/>
    <cellStyle name="20% - Accent2 2 2 3 3 2 5 3" xfId="49449"/>
    <cellStyle name="20% - Accent2 2 2 3 3 2 6" xfId="19580"/>
    <cellStyle name="20% - Accent2 2 2 3 3 2 7" xfId="38641"/>
    <cellStyle name="20% - Accent2 2 2 3 3 3" xfId="6301"/>
    <cellStyle name="20% - Accent2 2 2 3 3 3 2" xfId="14583"/>
    <cellStyle name="20% - Accent2 2 2 3 3 3 2 2" xfId="33645"/>
    <cellStyle name="20% - Accent2 2 2 3 3 3 2 3" xfId="52706"/>
    <cellStyle name="20% - Accent2 2 2 3 3 3 3" xfId="25367"/>
    <cellStyle name="20% - Accent2 2 2 3 3 3 4" xfId="44428"/>
    <cellStyle name="20% - Accent2 2 2 3 3 4" xfId="8795"/>
    <cellStyle name="20% - Accent2 2 2 3 3 4 2" xfId="17073"/>
    <cellStyle name="20% - Accent2 2 2 3 3 4 2 2" xfId="36135"/>
    <cellStyle name="20% - Accent2 2 2 3 3 4 2 3" xfId="55196"/>
    <cellStyle name="20% - Accent2 2 2 3 3 4 3" xfId="27857"/>
    <cellStyle name="20% - Accent2 2 2 3 3 4 4" xfId="46918"/>
    <cellStyle name="20% - Accent2 2 2 3 3 5" xfId="2999"/>
    <cellStyle name="20% - Accent2 2 2 3 3 5 2" xfId="22109"/>
    <cellStyle name="20% - Accent2 2 2 3 3 5 3" xfId="41170"/>
    <cellStyle name="20% - Accent2 2 2 3 3 6" xfId="11325"/>
    <cellStyle name="20% - Accent2 2 2 3 3 6 2" xfId="30387"/>
    <cellStyle name="20% - Accent2 2 2 3 3 6 3" xfId="49448"/>
    <cellStyle name="20% - Accent2 2 2 3 3 7" xfId="19579"/>
    <cellStyle name="20% - Accent2 2 2 3 3 8" xfId="38640"/>
    <cellStyle name="20% - Accent2 2 2 3 4" xfId="227"/>
    <cellStyle name="20% - Accent2 2 2 3 4 2" xfId="6303"/>
    <cellStyle name="20% - Accent2 2 2 3 4 2 2" xfId="14585"/>
    <cellStyle name="20% - Accent2 2 2 3 4 2 2 2" xfId="33647"/>
    <cellStyle name="20% - Accent2 2 2 3 4 2 2 3" xfId="52708"/>
    <cellStyle name="20% - Accent2 2 2 3 4 2 3" xfId="25369"/>
    <cellStyle name="20% - Accent2 2 2 3 4 2 4" xfId="44430"/>
    <cellStyle name="20% - Accent2 2 2 3 4 3" xfId="8797"/>
    <cellStyle name="20% - Accent2 2 2 3 4 3 2" xfId="17075"/>
    <cellStyle name="20% - Accent2 2 2 3 4 3 2 2" xfId="36137"/>
    <cellStyle name="20% - Accent2 2 2 3 4 3 2 3" xfId="55198"/>
    <cellStyle name="20% - Accent2 2 2 3 4 3 3" xfId="27859"/>
    <cellStyle name="20% - Accent2 2 2 3 4 3 4" xfId="46920"/>
    <cellStyle name="20% - Accent2 2 2 3 4 4" xfId="3001"/>
    <cellStyle name="20% - Accent2 2 2 3 4 4 2" xfId="22111"/>
    <cellStyle name="20% - Accent2 2 2 3 4 4 3" xfId="41172"/>
    <cellStyle name="20% - Accent2 2 2 3 4 5" xfId="11327"/>
    <cellStyle name="20% - Accent2 2 2 3 4 5 2" xfId="30389"/>
    <cellStyle name="20% - Accent2 2 2 3 4 5 3" xfId="49450"/>
    <cellStyle name="20% - Accent2 2 2 3 4 6" xfId="19581"/>
    <cellStyle name="20% - Accent2 2 2 3 4 7" xfId="38642"/>
    <cellStyle name="20% - Accent2 2 2 3 5" xfId="228"/>
    <cellStyle name="20% - Accent2 2 2 3 5 2" xfId="6304"/>
    <cellStyle name="20% - Accent2 2 2 3 5 2 2" xfId="14586"/>
    <cellStyle name="20% - Accent2 2 2 3 5 2 2 2" xfId="33648"/>
    <cellStyle name="20% - Accent2 2 2 3 5 2 2 3" xfId="52709"/>
    <cellStyle name="20% - Accent2 2 2 3 5 2 3" xfId="25370"/>
    <cellStyle name="20% - Accent2 2 2 3 5 2 4" xfId="44431"/>
    <cellStyle name="20% - Accent2 2 2 3 5 3" xfId="8798"/>
    <cellStyle name="20% - Accent2 2 2 3 5 3 2" xfId="17076"/>
    <cellStyle name="20% - Accent2 2 2 3 5 3 2 2" xfId="36138"/>
    <cellStyle name="20% - Accent2 2 2 3 5 3 2 3" xfId="55199"/>
    <cellStyle name="20% - Accent2 2 2 3 5 3 3" xfId="27860"/>
    <cellStyle name="20% - Accent2 2 2 3 5 3 4" xfId="46921"/>
    <cellStyle name="20% - Accent2 2 2 3 5 4" xfId="3002"/>
    <cellStyle name="20% - Accent2 2 2 3 5 4 2" xfId="22112"/>
    <cellStyle name="20% - Accent2 2 2 3 5 4 3" xfId="41173"/>
    <cellStyle name="20% - Accent2 2 2 3 5 5" xfId="11328"/>
    <cellStyle name="20% - Accent2 2 2 3 5 5 2" xfId="30390"/>
    <cellStyle name="20% - Accent2 2 2 3 5 5 3" xfId="49451"/>
    <cellStyle name="20% - Accent2 2 2 3 5 6" xfId="19582"/>
    <cellStyle name="20% - Accent2 2 2 3 5 7" xfId="38643"/>
    <cellStyle name="20% - Accent2 2 2 3 6" xfId="3003"/>
    <cellStyle name="20% - Accent2 2 2 3 6 2" xfId="11329"/>
    <cellStyle name="20% - Accent2 2 2 3 6 2 2" xfId="30391"/>
    <cellStyle name="20% - Accent2 2 2 3 6 2 3" xfId="49452"/>
    <cellStyle name="20% - Accent2 2 2 3 6 3" xfId="22113"/>
    <cellStyle name="20% - Accent2 2 2 3 6 4" xfId="41174"/>
    <cellStyle name="20% - Accent2 2 2 3 7" xfId="5968"/>
    <cellStyle name="20% - Accent2 2 2 3 7 2" xfId="14250"/>
    <cellStyle name="20% - Accent2 2 2 3 7 2 2" xfId="33312"/>
    <cellStyle name="20% - Accent2 2 2 3 7 2 3" xfId="52373"/>
    <cellStyle name="20% - Accent2 2 2 3 7 3" xfId="25034"/>
    <cellStyle name="20% - Accent2 2 2 3 7 4" xfId="44095"/>
    <cellStyle name="20% - Accent2 2 2 3 8" xfId="6298"/>
    <cellStyle name="20% - Accent2 2 2 3 8 2" xfId="14580"/>
    <cellStyle name="20% - Accent2 2 2 3 8 2 2" xfId="33642"/>
    <cellStyle name="20% - Accent2 2 2 3 8 2 3" xfId="52703"/>
    <cellStyle name="20% - Accent2 2 2 3 8 3" xfId="25364"/>
    <cellStyle name="20% - Accent2 2 2 3 8 4" xfId="44425"/>
    <cellStyle name="20% - Accent2 2 2 3 9" xfId="8792"/>
    <cellStyle name="20% - Accent2 2 2 3 9 2" xfId="17070"/>
    <cellStyle name="20% - Accent2 2 2 3 9 2 2" xfId="36132"/>
    <cellStyle name="20% - Accent2 2 2 3 9 2 3" xfId="55193"/>
    <cellStyle name="20% - Accent2 2 2 3 9 3" xfId="27854"/>
    <cellStyle name="20% - Accent2 2 2 3 9 4" xfId="46915"/>
    <cellStyle name="20% - Accent2 2 2 4" xfId="229"/>
    <cellStyle name="20% - Accent2 2 2 4 10" xfId="11330"/>
    <cellStyle name="20% - Accent2 2 2 4 10 2" xfId="30392"/>
    <cellStyle name="20% - Accent2 2 2 4 10 3" xfId="49453"/>
    <cellStyle name="20% - Accent2 2 2 4 11" xfId="19583"/>
    <cellStyle name="20% - Accent2 2 2 4 12" xfId="38644"/>
    <cellStyle name="20% - Accent2 2 2 4 2" xfId="230"/>
    <cellStyle name="20% - Accent2 2 2 4 2 2" xfId="231"/>
    <cellStyle name="20% - Accent2 2 2 4 2 2 2" xfId="6307"/>
    <cellStyle name="20% - Accent2 2 2 4 2 2 2 2" xfId="14589"/>
    <cellStyle name="20% - Accent2 2 2 4 2 2 2 2 2" xfId="33651"/>
    <cellStyle name="20% - Accent2 2 2 4 2 2 2 2 3" xfId="52712"/>
    <cellStyle name="20% - Accent2 2 2 4 2 2 2 3" xfId="25373"/>
    <cellStyle name="20% - Accent2 2 2 4 2 2 2 4" xfId="44434"/>
    <cellStyle name="20% - Accent2 2 2 4 2 2 3" xfId="8801"/>
    <cellStyle name="20% - Accent2 2 2 4 2 2 3 2" xfId="17079"/>
    <cellStyle name="20% - Accent2 2 2 4 2 2 3 2 2" xfId="36141"/>
    <cellStyle name="20% - Accent2 2 2 4 2 2 3 2 3" xfId="55202"/>
    <cellStyle name="20% - Accent2 2 2 4 2 2 3 3" xfId="27863"/>
    <cellStyle name="20% - Accent2 2 2 4 2 2 3 4" xfId="46924"/>
    <cellStyle name="20% - Accent2 2 2 4 2 2 4" xfId="3006"/>
    <cellStyle name="20% - Accent2 2 2 4 2 2 4 2" xfId="22116"/>
    <cellStyle name="20% - Accent2 2 2 4 2 2 4 3" xfId="41177"/>
    <cellStyle name="20% - Accent2 2 2 4 2 2 5" xfId="11332"/>
    <cellStyle name="20% - Accent2 2 2 4 2 2 5 2" xfId="30394"/>
    <cellStyle name="20% - Accent2 2 2 4 2 2 5 3" xfId="49455"/>
    <cellStyle name="20% - Accent2 2 2 4 2 2 6" xfId="19585"/>
    <cellStyle name="20% - Accent2 2 2 4 2 2 7" xfId="38646"/>
    <cellStyle name="20% - Accent2 2 2 4 2 3" xfId="6306"/>
    <cellStyle name="20% - Accent2 2 2 4 2 3 2" xfId="14588"/>
    <cellStyle name="20% - Accent2 2 2 4 2 3 2 2" xfId="33650"/>
    <cellStyle name="20% - Accent2 2 2 4 2 3 2 3" xfId="52711"/>
    <cellStyle name="20% - Accent2 2 2 4 2 3 3" xfId="25372"/>
    <cellStyle name="20% - Accent2 2 2 4 2 3 4" xfId="44433"/>
    <cellStyle name="20% - Accent2 2 2 4 2 4" xfId="8800"/>
    <cellStyle name="20% - Accent2 2 2 4 2 4 2" xfId="17078"/>
    <cellStyle name="20% - Accent2 2 2 4 2 4 2 2" xfId="36140"/>
    <cellStyle name="20% - Accent2 2 2 4 2 4 2 3" xfId="55201"/>
    <cellStyle name="20% - Accent2 2 2 4 2 4 3" xfId="27862"/>
    <cellStyle name="20% - Accent2 2 2 4 2 4 4" xfId="46923"/>
    <cellStyle name="20% - Accent2 2 2 4 2 5" xfId="3005"/>
    <cellStyle name="20% - Accent2 2 2 4 2 5 2" xfId="22115"/>
    <cellStyle name="20% - Accent2 2 2 4 2 5 3" xfId="41176"/>
    <cellStyle name="20% - Accent2 2 2 4 2 6" xfId="11331"/>
    <cellStyle name="20% - Accent2 2 2 4 2 6 2" xfId="30393"/>
    <cellStyle name="20% - Accent2 2 2 4 2 6 3" xfId="49454"/>
    <cellStyle name="20% - Accent2 2 2 4 2 7" xfId="19584"/>
    <cellStyle name="20% - Accent2 2 2 4 2 8" xfId="38645"/>
    <cellStyle name="20% - Accent2 2 2 4 3" xfId="232"/>
    <cellStyle name="20% - Accent2 2 2 4 3 2" xfId="6308"/>
    <cellStyle name="20% - Accent2 2 2 4 3 2 2" xfId="14590"/>
    <cellStyle name="20% - Accent2 2 2 4 3 2 2 2" xfId="33652"/>
    <cellStyle name="20% - Accent2 2 2 4 3 2 2 3" xfId="52713"/>
    <cellStyle name="20% - Accent2 2 2 4 3 2 3" xfId="25374"/>
    <cellStyle name="20% - Accent2 2 2 4 3 2 4" xfId="44435"/>
    <cellStyle name="20% - Accent2 2 2 4 3 3" xfId="8802"/>
    <cellStyle name="20% - Accent2 2 2 4 3 3 2" xfId="17080"/>
    <cellStyle name="20% - Accent2 2 2 4 3 3 2 2" xfId="36142"/>
    <cellStyle name="20% - Accent2 2 2 4 3 3 2 3" xfId="55203"/>
    <cellStyle name="20% - Accent2 2 2 4 3 3 3" xfId="27864"/>
    <cellStyle name="20% - Accent2 2 2 4 3 3 4" xfId="46925"/>
    <cellStyle name="20% - Accent2 2 2 4 3 4" xfId="3007"/>
    <cellStyle name="20% - Accent2 2 2 4 3 4 2" xfId="22117"/>
    <cellStyle name="20% - Accent2 2 2 4 3 4 3" xfId="41178"/>
    <cellStyle name="20% - Accent2 2 2 4 3 5" xfId="11333"/>
    <cellStyle name="20% - Accent2 2 2 4 3 5 2" xfId="30395"/>
    <cellStyle name="20% - Accent2 2 2 4 3 5 3" xfId="49456"/>
    <cellStyle name="20% - Accent2 2 2 4 3 6" xfId="19586"/>
    <cellStyle name="20% - Accent2 2 2 4 3 7" xfId="38647"/>
    <cellStyle name="20% - Accent2 2 2 4 4" xfId="233"/>
    <cellStyle name="20% - Accent2 2 2 4 4 2" xfId="6309"/>
    <cellStyle name="20% - Accent2 2 2 4 4 2 2" xfId="14591"/>
    <cellStyle name="20% - Accent2 2 2 4 4 2 2 2" xfId="33653"/>
    <cellStyle name="20% - Accent2 2 2 4 4 2 2 3" xfId="52714"/>
    <cellStyle name="20% - Accent2 2 2 4 4 2 3" xfId="25375"/>
    <cellStyle name="20% - Accent2 2 2 4 4 2 4" xfId="44436"/>
    <cellStyle name="20% - Accent2 2 2 4 4 3" xfId="8803"/>
    <cellStyle name="20% - Accent2 2 2 4 4 3 2" xfId="17081"/>
    <cellStyle name="20% - Accent2 2 2 4 4 3 2 2" xfId="36143"/>
    <cellStyle name="20% - Accent2 2 2 4 4 3 2 3" xfId="55204"/>
    <cellStyle name="20% - Accent2 2 2 4 4 3 3" xfId="27865"/>
    <cellStyle name="20% - Accent2 2 2 4 4 3 4" xfId="46926"/>
    <cellStyle name="20% - Accent2 2 2 4 4 4" xfId="3008"/>
    <cellStyle name="20% - Accent2 2 2 4 4 4 2" xfId="22118"/>
    <cellStyle name="20% - Accent2 2 2 4 4 4 3" xfId="41179"/>
    <cellStyle name="20% - Accent2 2 2 4 4 5" xfId="11334"/>
    <cellStyle name="20% - Accent2 2 2 4 4 5 2" xfId="30396"/>
    <cellStyle name="20% - Accent2 2 2 4 4 5 3" xfId="49457"/>
    <cellStyle name="20% - Accent2 2 2 4 4 6" xfId="19587"/>
    <cellStyle name="20% - Accent2 2 2 4 4 7" xfId="38648"/>
    <cellStyle name="20% - Accent2 2 2 4 5" xfId="3009"/>
    <cellStyle name="20% - Accent2 2 2 4 5 2" xfId="11335"/>
    <cellStyle name="20% - Accent2 2 2 4 5 2 2" xfId="30397"/>
    <cellStyle name="20% - Accent2 2 2 4 5 2 3" xfId="49458"/>
    <cellStyle name="20% - Accent2 2 2 4 5 3" xfId="22119"/>
    <cellStyle name="20% - Accent2 2 2 4 5 4" xfId="41180"/>
    <cellStyle name="20% - Accent2 2 2 4 6" xfId="5784"/>
    <cellStyle name="20% - Accent2 2 2 4 6 2" xfId="14066"/>
    <cellStyle name="20% - Accent2 2 2 4 6 2 2" xfId="33128"/>
    <cellStyle name="20% - Accent2 2 2 4 6 2 3" xfId="52189"/>
    <cellStyle name="20% - Accent2 2 2 4 6 3" xfId="24850"/>
    <cellStyle name="20% - Accent2 2 2 4 6 4" xfId="43911"/>
    <cellStyle name="20% - Accent2 2 2 4 7" xfId="6305"/>
    <cellStyle name="20% - Accent2 2 2 4 7 2" xfId="14587"/>
    <cellStyle name="20% - Accent2 2 2 4 7 2 2" xfId="33649"/>
    <cellStyle name="20% - Accent2 2 2 4 7 2 3" xfId="52710"/>
    <cellStyle name="20% - Accent2 2 2 4 7 3" xfId="25371"/>
    <cellStyle name="20% - Accent2 2 2 4 7 4" xfId="44432"/>
    <cellStyle name="20% - Accent2 2 2 4 8" xfId="8799"/>
    <cellStyle name="20% - Accent2 2 2 4 8 2" xfId="17077"/>
    <cellStyle name="20% - Accent2 2 2 4 8 2 2" xfId="36139"/>
    <cellStyle name="20% - Accent2 2 2 4 8 2 3" xfId="55200"/>
    <cellStyle name="20% - Accent2 2 2 4 8 3" xfId="27861"/>
    <cellStyle name="20% - Accent2 2 2 4 8 4" xfId="46922"/>
    <cellStyle name="20% - Accent2 2 2 4 9" xfId="3004"/>
    <cellStyle name="20% - Accent2 2 2 4 9 2" xfId="22114"/>
    <cellStyle name="20% - Accent2 2 2 4 9 3" xfId="41175"/>
    <cellStyle name="20% - Accent2 2 2 5" xfId="234"/>
    <cellStyle name="20% - Accent2 2 2 5 2" xfId="235"/>
    <cellStyle name="20% - Accent2 2 2 5 2 2" xfId="6311"/>
    <cellStyle name="20% - Accent2 2 2 5 2 2 2" xfId="14593"/>
    <cellStyle name="20% - Accent2 2 2 5 2 2 2 2" xfId="33655"/>
    <cellStyle name="20% - Accent2 2 2 5 2 2 2 3" xfId="52716"/>
    <cellStyle name="20% - Accent2 2 2 5 2 2 3" xfId="25377"/>
    <cellStyle name="20% - Accent2 2 2 5 2 2 4" xfId="44438"/>
    <cellStyle name="20% - Accent2 2 2 5 2 3" xfId="8805"/>
    <cellStyle name="20% - Accent2 2 2 5 2 3 2" xfId="17083"/>
    <cellStyle name="20% - Accent2 2 2 5 2 3 2 2" xfId="36145"/>
    <cellStyle name="20% - Accent2 2 2 5 2 3 2 3" xfId="55206"/>
    <cellStyle name="20% - Accent2 2 2 5 2 3 3" xfId="27867"/>
    <cellStyle name="20% - Accent2 2 2 5 2 3 4" xfId="46928"/>
    <cellStyle name="20% - Accent2 2 2 5 2 4" xfId="3011"/>
    <cellStyle name="20% - Accent2 2 2 5 2 4 2" xfId="22121"/>
    <cellStyle name="20% - Accent2 2 2 5 2 4 3" xfId="41182"/>
    <cellStyle name="20% - Accent2 2 2 5 2 5" xfId="11337"/>
    <cellStyle name="20% - Accent2 2 2 5 2 5 2" xfId="30399"/>
    <cellStyle name="20% - Accent2 2 2 5 2 5 3" xfId="49460"/>
    <cellStyle name="20% - Accent2 2 2 5 2 6" xfId="19589"/>
    <cellStyle name="20% - Accent2 2 2 5 2 7" xfId="38650"/>
    <cellStyle name="20% - Accent2 2 2 5 3" xfId="6310"/>
    <cellStyle name="20% - Accent2 2 2 5 3 2" xfId="14592"/>
    <cellStyle name="20% - Accent2 2 2 5 3 2 2" xfId="33654"/>
    <cellStyle name="20% - Accent2 2 2 5 3 2 3" xfId="52715"/>
    <cellStyle name="20% - Accent2 2 2 5 3 3" xfId="25376"/>
    <cellStyle name="20% - Accent2 2 2 5 3 4" xfId="44437"/>
    <cellStyle name="20% - Accent2 2 2 5 4" xfId="8804"/>
    <cellStyle name="20% - Accent2 2 2 5 4 2" xfId="17082"/>
    <cellStyle name="20% - Accent2 2 2 5 4 2 2" xfId="36144"/>
    <cellStyle name="20% - Accent2 2 2 5 4 2 3" xfId="55205"/>
    <cellStyle name="20% - Accent2 2 2 5 4 3" xfId="27866"/>
    <cellStyle name="20% - Accent2 2 2 5 4 4" xfId="46927"/>
    <cellStyle name="20% - Accent2 2 2 5 5" xfId="3010"/>
    <cellStyle name="20% - Accent2 2 2 5 5 2" xfId="22120"/>
    <cellStyle name="20% - Accent2 2 2 5 5 3" xfId="41181"/>
    <cellStyle name="20% - Accent2 2 2 5 6" xfId="11336"/>
    <cellStyle name="20% - Accent2 2 2 5 6 2" xfId="30398"/>
    <cellStyle name="20% - Accent2 2 2 5 6 3" xfId="49459"/>
    <cellStyle name="20% - Accent2 2 2 5 7" xfId="19588"/>
    <cellStyle name="20% - Accent2 2 2 5 8" xfId="38649"/>
    <cellStyle name="20% - Accent2 2 2 6" xfId="236"/>
    <cellStyle name="20% - Accent2 2 2 6 2" xfId="237"/>
    <cellStyle name="20% - Accent2 2 2 6 2 2" xfId="6313"/>
    <cellStyle name="20% - Accent2 2 2 6 2 2 2" xfId="14595"/>
    <cellStyle name="20% - Accent2 2 2 6 2 2 2 2" xfId="33657"/>
    <cellStyle name="20% - Accent2 2 2 6 2 2 2 3" xfId="52718"/>
    <cellStyle name="20% - Accent2 2 2 6 2 2 3" xfId="25379"/>
    <cellStyle name="20% - Accent2 2 2 6 2 2 4" xfId="44440"/>
    <cellStyle name="20% - Accent2 2 2 6 2 3" xfId="8807"/>
    <cellStyle name="20% - Accent2 2 2 6 2 3 2" xfId="17085"/>
    <cellStyle name="20% - Accent2 2 2 6 2 3 2 2" xfId="36147"/>
    <cellStyle name="20% - Accent2 2 2 6 2 3 2 3" xfId="55208"/>
    <cellStyle name="20% - Accent2 2 2 6 2 3 3" xfId="27869"/>
    <cellStyle name="20% - Accent2 2 2 6 2 3 4" xfId="46930"/>
    <cellStyle name="20% - Accent2 2 2 6 2 4" xfId="3013"/>
    <cellStyle name="20% - Accent2 2 2 6 2 4 2" xfId="22123"/>
    <cellStyle name="20% - Accent2 2 2 6 2 4 3" xfId="41184"/>
    <cellStyle name="20% - Accent2 2 2 6 2 5" xfId="11339"/>
    <cellStyle name="20% - Accent2 2 2 6 2 5 2" xfId="30401"/>
    <cellStyle name="20% - Accent2 2 2 6 2 5 3" xfId="49462"/>
    <cellStyle name="20% - Accent2 2 2 6 2 6" xfId="19591"/>
    <cellStyle name="20% - Accent2 2 2 6 2 7" xfId="38652"/>
    <cellStyle name="20% - Accent2 2 2 6 3" xfId="6312"/>
    <cellStyle name="20% - Accent2 2 2 6 3 2" xfId="14594"/>
    <cellStyle name="20% - Accent2 2 2 6 3 2 2" xfId="33656"/>
    <cellStyle name="20% - Accent2 2 2 6 3 2 3" xfId="52717"/>
    <cellStyle name="20% - Accent2 2 2 6 3 3" xfId="25378"/>
    <cellStyle name="20% - Accent2 2 2 6 3 4" xfId="44439"/>
    <cellStyle name="20% - Accent2 2 2 6 4" xfId="8806"/>
    <cellStyle name="20% - Accent2 2 2 6 4 2" xfId="17084"/>
    <cellStyle name="20% - Accent2 2 2 6 4 2 2" xfId="36146"/>
    <cellStyle name="20% - Accent2 2 2 6 4 2 3" xfId="55207"/>
    <cellStyle name="20% - Accent2 2 2 6 4 3" xfId="27868"/>
    <cellStyle name="20% - Accent2 2 2 6 4 4" xfId="46929"/>
    <cellStyle name="20% - Accent2 2 2 6 5" xfId="3012"/>
    <cellStyle name="20% - Accent2 2 2 6 5 2" xfId="22122"/>
    <cellStyle name="20% - Accent2 2 2 6 5 3" xfId="41183"/>
    <cellStyle name="20% - Accent2 2 2 6 6" xfId="11338"/>
    <cellStyle name="20% - Accent2 2 2 6 6 2" xfId="30400"/>
    <cellStyle name="20% - Accent2 2 2 6 6 3" xfId="49461"/>
    <cellStyle name="20% - Accent2 2 2 6 7" xfId="19590"/>
    <cellStyle name="20% - Accent2 2 2 6 8" xfId="38651"/>
    <cellStyle name="20% - Accent2 2 2 7" xfId="238"/>
    <cellStyle name="20% - Accent2 2 2 7 2" xfId="6314"/>
    <cellStyle name="20% - Accent2 2 2 7 2 2" xfId="14596"/>
    <cellStyle name="20% - Accent2 2 2 7 2 2 2" xfId="33658"/>
    <cellStyle name="20% - Accent2 2 2 7 2 2 3" xfId="52719"/>
    <cellStyle name="20% - Accent2 2 2 7 2 3" xfId="25380"/>
    <cellStyle name="20% - Accent2 2 2 7 2 4" xfId="44441"/>
    <cellStyle name="20% - Accent2 2 2 7 3" xfId="8808"/>
    <cellStyle name="20% - Accent2 2 2 7 3 2" xfId="17086"/>
    <cellStyle name="20% - Accent2 2 2 7 3 2 2" xfId="36148"/>
    <cellStyle name="20% - Accent2 2 2 7 3 2 3" xfId="55209"/>
    <cellStyle name="20% - Accent2 2 2 7 3 3" xfId="27870"/>
    <cellStyle name="20% - Accent2 2 2 7 3 4" xfId="46931"/>
    <cellStyle name="20% - Accent2 2 2 7 4" xfId="3014"/>
    <cellStyle name="20% - Accent2 2 2 7 4 2" xfId="22124"/>
    <cellStyle name="20% - Accent2 2 2 7 4 3" xfId="41185"/>
    <cellStyle name="20% - Accent2 2 2 7 5" xfId="11340"/>
    <cellStyle name="20% - Accent2 2 2 7 5 2" xfId="30402"/>
    <cellStyle name="20% - Accent2 2 2 7 5 3" xfId="49463"/>
    <cellStyle name="20% - Accent2 2 2 7 6" xfId="19592"/>
    <cellStyle name="20% - Accent2 2 2 7 7" xfId="38653"/>
    <cellStyle name="20% - Accent2 2 2 8" xfId="239"/>
    <cellStyle name="20% - Accent2 2 2 8 2" xfId="6315"/>
    <cellStyle name="20% - Accent2 2 2 8 2 2" xfId="14597"/>
    <cellStyle name="20% - Accent2 2 2 8 2 2 2" xfId="33659"/>
    <cellStyle name="20% - Accent2 2 2 8 2 2 3" xfId="52720"/>
    <cellStyle name="20% - Accent2 2 2 8 2 3" xfId="25381"/>
    <cellStyle name="20% - Accent2 2 2 8 2 4" xfId="44442"/>
    <cellStyle name="20% - Accent2 2 2 8 3" xfId="8809"/>
    <cellStyle name="20% - Accent2 2 2 8 3 2" xfId="17087"/>
    <cellStyle name="20% - Accent2 2 2 8 3 2 2" xfId="36149"/>
    <cellStyle name="20% - Accent2 2 2 8 3 2 3" xfId="55210"/>
    <cellStyle name="20% - Accent2 2 2 8 3 3" xfId="27871"/>
    <cellStyle name="20% - Accent2 2 2 8 3 4" xfId="46932"/>
    <cellStyle name="20% - Accent2 2 2 8 4" xfId="3015"/>
    <cellStyle name="20% - Accent2 2 2 8 4 2" xfId="22125"/>
    <cellStyle name="20% - Accent2 2 2 8 4 3" xfId="41186"/>
    <cellStyle name="20% - Accent2 2 2 8 5" xfId="11341"/>
    <cellStyle name="20% - Accent2 2 2 8 5 2" xfId="30403"/>
    <cellStyle name="20% - Accent2 2 2 8 5 3" xfId="49464"/>
    <cellStyle name="20% - Accent2 2 2 8 6" xfId="19593"/>
    <cellStyle name="20% - Accent2 2 2 8 7" xfId="38654"/>
    <cellStyle name="20% - Accent2 2 2 9" xfId="3016"/>
    <cellStyle name="20% - Accent2 2 2 9 2" xfId="11342"/>
    <cellStyle name="20% - Accent2 2 2 9 2 2" xfId="30404"/>
    <cellStyle name="20% - Accent2 2 2 9 2 3" xfId="49465"/>
    <cellStyle name="20% - Accent2 2 2 9 3" xfId="22126"/>
    <cellStyle name="20% - Accent2 2 2 9 4" xfId="41187"/>
    <cellStyle name="20% - Accent2 2 3" xfId="240"/>
    <cellStyle name="20% - Accent2 2 3 10" xfId="5696"/>
    <cellStyle name="20% - Accent2 2 3 10 2" xfId="13982"/>
    <cellStyle name="20% - Accent2 2 3 10 2 2" xfId="33044"/>
    <cellStyle name="20% - Accent2 2 3 10 2 3" xfId="52105"/>
    <cellStyle name="20% - Accent2 2 3 10 3" xfId="24766"/>
    <cellStyle name="20% - Accent2 2 3 10 4" xfId="43827"/>
    <cellStyle name="20% - Accent2 2 3 11" xfId="6316"/>
    <cellStyle name="20% - Accent2 2 3 11 2" xfId="14598"/>
    <cellStyle name="20% - Accent2 2 3 11 2 2" xfId="33660"/>
    <cellStyle name="20% - Accent2 2 3 11 2 3" xfId="52721"/>
    <cellStyle name="20% - Accent2 2 3 11 3" xfId="25382"/>
    <cellStyle name="20% - Accent2 2 3 11 4" xfId="44443"/>
    <cellStyle name="20% - Accent2 2 3 12" xfId="8810"/>
    <cellStyle name="20% - Accent2 2 3 12 2" xfId="17088"/>
    <cellStyle name="20% - Accent2 2 3 12 2 2" xfId="36150"/>
    <cellStyle name="20% - Accent2 2 3 12 2 3" xfId="55211"/>
    <cellStyle name="20% - Accent2 2 3 12 3" xfId="27872"/>
    <cellStyle name="20% - Accent2 2 3 12 4" xfId="46933"/>
    <cellStyle name="20% - Accent2 2 3 13" xfId="3017"/>
    <cellStyle name="20% - Accent2 2 3 13 2" xfId="22127"/>
    <cellStyle name="20% - Accent2 2 3 13 3" xfId="41188"/>
    <cellStyle name="20% - Accent2 2 3 14" xfId="11343"/>
    <cellStyle name="20% - Accent2 2 3 14 2" xfId="30405"/>
    <cellStyle name="20% - Accent2 2 3 14 3" xfId="49466"/>
    <cellStyle name="20% - Accent2 2 3 15" xfId="19594"/>
    <cellStyle name="20% - Accent2 2 3 16" xfId="38655"/>
    <cellStyle name="20% - Accent2 2 3 2" xfId="241"/>
    <cellStyle name="20% - Accent2 2 3 2 10" xfId="3018"/>
    <cellStyle name="20% - Accent2 2 3 2 10 2" xfId="22128"/>
    <cellStyle name="20% - Accent2 2 3 2 10 3" xfId="41189"/>
    <cellStyle name="20% - Accent2 2 3 2 11" xfId="11344"/>
    <cellStyle name="20% - Accent2 2 3 2 11 2" xfId="30406"/>
    <cellStyle name="20% - Accent2 2 3 2 11 3" xfId="49467"/>
    <cellStyle name="20% - Accent2 2 3 2 12" xfId="19595"/>
    <cellStyle name="20% - Accent2 2 3 2 13" xfId="38656"/>
    <cellStyle name="20% - Accent2 2 3 2 2" xfId="242"/>
    <cellStyle name="20% - Accent2 2 3 2 2 2" xfId="243"/>
    <cellStyle name="20% - Accent2 2 3 2 2 2 2" xfId="6319"/>
    <cellStyle name="20% - Accent2 2 3 2 2 2 2 2" xfId="14601"/>
    <cellStyle name="20% - Accent2 2 3 2 2 2 2 2 2" xfId="33663"/>
    <cellStyle name="20% - Accent2 2 3 2 2 2 2 2 3" xfId="52724"/>
    <cellStyle name="20% - Accent2 2 3 2 2 2 2 3" xfId="25385"/>
    <cellStyle name="20% - Accent2 2 3 2 2 2 2 4" xfId="44446"/>
    <cellStyle name="20% - Accent2 2 3 2 2 2 3" xfId="8813"/>
    <cellStyle name="20% - Accent2 2 3 2 2 2 3 2" xfId="17091"/>
    <cellStyle name="20% - Accent2 2 3 2 2 2 3 2 2" xfId="36153"/>
    <cellStyle name="20% - Accent2 2 3 2 2 2 3 2 3" xfId="55214"/>
    <cellStyle name="20% - Accent2 2 3 2 2 2 3 3" xfId="27875"/>
    <cellStyle name="20% - Accent2 2 3 2 2 2 3 4" xfId="46936"/>
    <cellStyle name="20% - Accent2 2 3 2 2 2 4" xfId="3020"/>
    <cellStyle name="20% - Accent2 2 3 2 2 2 4 2" xfId="22130"/>
    <cellStyle name="20% - Accent2 2 3 2 2 2 4 3" xfId="41191"/>
    <cellStyle name="20% - Accent2 2 3 2 2 2 5" xfId="11346"/>
    <cellStyle name="20% - Accent2 2 3 2 2 2 5 2" xfId="30408"/>
    <cellStyle name="20% - Accent2 2 3 2 2 2 5 3" xfId="49469"/>
    <cellStyle name="20% - Accent2 2 3 2 2 2 6" xfId="19597"/>
    <cellStyle name="20% - Accent2 2 3 2 2 2 7" xfId="38658"/>
    <cellStyle name="20% - Accent2 2 3 2 2 3" xfId="6318"/>
    <cellStyle name="20% - Accent2 2 3 2 2 3 2" xfId="14600"/>
    <cellStyle name="20% - Accent2 2 3 2 2 3 2 2" xfId="33662"/>
    <cellStyle name="20% - Accent2 2 3 2 2 3 2 3" xfId="52723"/>
    <cellStyle name="20% - Accent2 2 3 2 2 3 3" xfId="25384"/>
    <cellStyle name="20% - Accent2 2 3 2 2 3 4" xfId="44445"/>
    <cellStyle name="20% - Accent2 2 3 2 2 4" xfId="8812"/>
    <cellStyle name="20% - Accent2 2 3 2 2 4 2" xfId="17090"/>
    <cellStyle name="20% - Accent2 2 3 2 2 4 2 2" xfId="36152"/>
    <cellStyle name="20% - Accent2 2 3 2 2 4 2 3" xfId="55213"/>
    <cellStyle name="20% - Accent2 2 3 2 2 4 3" xfId="27874"/>
    <cellStyle name="20% - Accent2 2 3 2 2 4 4" xfId="46935"/>
    <cellStyle name="20% - Accent2 2 3 2 2 5" xfId="3019"/>
    <cellStyle name="20% - Accent2 2 3 2 2 5 2" xfId="22129"/>
    <cellStyle name="20% - Accent2 2 3 2 2 5 3" xfId="41190"/>
    <cellStyle name="20% - Accent2 2 3 2 2 6" xfId="11345"/>
    <cellStyle name="20% - Accent2 2 3 2 2 6 2" xfId="30407"/>
    <cellStyle name="20% - Accent2 2 3 2 2 6 3" xfId="49468"/>
    <cellStyle name="20% - Accent2 2 3 2 2 7" xfId="19596"/>
    <cellStyle name="20% - Accent2 2 3 2 2 8" xfId="38657"/>
    <cellStyle name="20% - Accent2 2 3 2 3" xfId="244"/>
    <cellStyle name="20% - Accent2 2 3 2 3 2" xfId="245"/>
    <cellStyle name="20% - Accent2 2 3 2 3 2 2" xfId="6321"/>
    <cellStyle name="20% - Accent2 2 3 2 3 2 2 2" xfId="14603"/>
    <cellStyle name="20% - Accent2 2 3 2 3 2 2 2 2" xfId="33665"/>
    <cellStyle name="20% - Accent2 2 3 2 3 2 2 2 3" xfId="52726"/>
    <cellStyle name="20% - Accent2 2 3 2 3 2 2 3" xfId="25387"/>
    <cellStyle name="20% - Accent2 2 3 2 3 2 2 4" xfId="44448"/>
    <cellStyle name="20% - Accent2 2 3 2 3 2 3" xfId="8815"/>
    <cellStyle name="20% - Accent2 2 3 2 3 2 3 2" xfId="17093"/>
    <cellStyle name="20% - Accent2 2 3 2 3 2 3 2 2" xfId="36155"/>
    <cellStyle name="20% - Accent2 2 3 2 3 2 3 2 3" xfId="55216"/>
    <cellStyle name="20% - Accent2 2 3 2 3 2 3 3" xfId="27877"/>
    <cellStyle name="20% - Accent2 2 3 2 3 2 3 4" xfId="46938"/>
    <cellStyle name="20% - Accent2 2 3 2 3 2 4" xfId="3022"/>
    <cellStyle name="20% - Accent2 2 3 2 3 2 4 2" xfId="22132"/>
    <cellStyle name="20% - Accent2 2 3 2 3 2 4 3" xfId="41193"/>
    <cellStyle name="20% - Accent2 2 3 2 3 2 5" xfId="11348"/>
    <cellStyle name="20% - Accent2 2 3 2 3 2 5 2" xfId="30410"/>
    <cellStyle name="20% - Accent2 2 3 2 3 2 5 3" xfId="49471"/>
    <cellStyle name="20% - Accent2 2 3 2 3 2 6" xfId="19599"/>
    <cellStyle name="20% - Accent2 2 3 2 3 2 7" xfId="38660"/>
    <cellStyle name="20% - Accent2 2 3 2 3 3" xfId="6320"/>
    <cellStyle name="20% - Accent2 2 3 2 3 3 2" xfId="14602"/>
    <cellStyle name="20% - Accent2 2 3 2 3 3 2 2" xfId="33664"/>
    <cellStyle name="20% - Accent2 2 3 2 3 3 2 3" xfId="52725"/>
    <cellStyle name="20% - Accent2 2 3 2 3 3 3" xfId="25386"/>
    <cellStyle name="20% - Accent2 2 3 2 3 3 4" xfId="44447"/>
    <cellStyle name="20% - Accent2 2 3 2 3 4" xfId="8814"/>
    <cellStyle name="20% - Accent2 2 3 2 3 4 2" xfId="17092"/>
    <cellStyle name="20% - Accent2 2 3 2 3 4 2 2" xfId="36154"/>
    <cellStyle name="20% - Accent2 2 3 2 3 4 2 3" xfId="55215"/>
    <cellStyle name="20% - Accent2 2 3 2 3 4 3" xfId="27876"/>
    <cellStyle name="20% - Accent2 2 3 2 3 4 4" xfId="46937"/>
    <cellStyle name="20% - Accent2 2 3 2 3 5" xfId="3021"/>
    <cellStyle name="20% - Accent2 2 3 2 3 5 2" xfId="22131"/>
    <cellStyle name="20% - Accent2 2 3 2 3 5 3" xfId="41192"/>
    <cellStyle name="20% - Accent2 2 3 2 3 6" xfId="11347"/>
    <cellStyle name="20% - Accent2 2 3 2 3 6 2" xfId="30409"/>
    <cellStyle name="20% - Accent2 2 3 2 3 6 3" xfId="49470"/>
    <cellStyle name="20% - Accent2 2 3 2 3 7" xfId="19598"/>
    <cellStyle name="20% - Accent2 2 3 2 3 8" xfId="38659"/>
    <cellStyle name="20% - Accent2 2 3 2 4" xfId="246"/>
    <cellStyle name="20% - Accent2 2 3 2 4 2" xfId="6322"/>
    <cellStyle name="20% - Accent2 2 3 2 4 2 2" xfId="14604"/>
    <cellStyle name="20% - Accent2 2 3 2 4 2 2 2" xfId="33666"/>
    <cellStyle name="20% - Accent2 2 3 2 4 2 2 3" xfId="52727"/>
    <cellStyle name="20% - Accent2 2 3 2 4 2 3" xfId="25388"/>
    <cellStyle name="20% - Accent2 2 3 2 4 2 4" xfId="44449"/>
    <cellStyle name="20% - Accent2 2 3 2 4 3" xfId="8816"/>
    <cellStyle name="20% - Accent2 2 3 2 4 3 2" xfId="17094"/>
    <cellStyle name="20% - Accent2 2 3 2 4 3 2 2" xfId="36156"/>
    <cellStyle name="20% - Accent2 2 3 2 4 3 2 3" xfId="55217"/>
    <cellStyle name="20% - Accent2 2 3 2 4 3 3" xfId="27878"/>
    <cellStyle name="20% - Accent2 2 3 2 4 3 4" xfId="46939"/>
    <cellStyle name="20% - Accent2 2 3 2 4 4" xfId="3023"/>
    <cellStyle name="20% - Accent2 2 3 2 4 4 2" xfId="22133"/>
    <cellStyle name="20% - Accent2 2 3 2 4 4 3" xfId="41194"/>
    <cellStyle name="20% - Accent2 2 3 2 4 5" xfId="11349"/>
    <cellStyle name="20% - Accent2 2 3 2 4 5 2" xfId="30411"/>
    <cellStyle name="20% - Accent2 2 3 2 4 5 3" xfId="49472"/>
    <cellStyle name="20% - Accent2 2 3 2 4 6" xfId="19600"/>
    <cellStyle name="20% - Accent2 2 3 2 4 7" xfId="38661"/>
    <cellStyle name="20% - Accent2 2 3 2 5" xfId="247"/>
    <cellStyle name="20% - Accent2 2 3 2 5 2" xfId="6323"/>
    <cellStyle name="20% - Accent2 2 3 2 5 2 2" xfId="14605"/>
    <cellStyle name="20% - Accent2 2 3 2 5 2 2 2" xfId="33667"/>
    <cellStyle name="20% - Accent2 2 3 2 5 2 2 3" xfId="52728"/>
    <cellStyle name="20% - Accent2 2 3 2 5 2 3" xfId="25389"/>
    <cellStyle name="20% - Accent2 2 3 2 5 2 4" xfId="44450"/>
    <cellStyle name="20% - Accent2 2 3 2 5 3" xfId="8817"/>
    <cellStyle name="20% - Accent2 2 3 2 5 3 2" xfId="17095"/>
    <cellStyle name="20% - Accent2 2 3 2 5 3 2 2" xfId="36157"/>
    <cellStyle name="20% - Accent2 2 3 2 5 3 2 3" xfId="55218"/>
    <cellStyle name="20% - Accent2 2 3 2 5 3 3" xfId="27879"/>
    <cellStyle name="20% - Accent2 2 3 2 5 3 4" xfId="46940"/>
    <cellStyle name="20% - Accent2 2 3 2 5 4" xfId="3024"/>
    <cellStyle name="20% - Accent2 2 3 2 5 4 2" xfId="22134"/>
    <cellStyle name="20% - Accent2 2 3 2 5 4 3" xfId="41195"/>
    <cellStyle name="20% - Accent2 2 3 2 5 5" xfId="11350"/>
    <cellStyle name="20% - Accent2 2 3 2 5 5 2" xfId="30412"/>
    <cellStyle name="20% - Accent2 2 3 2 5 5 3" xfId="49473"/>
    <cellStyle name="20% - Accent2 2 3 2 5 6" xfId="19601"/>
    <cellStyle name="20% - Accent2 2 3 2 5 7" xfId="38662"/>
    <cellStyle name="20% - Accent2 2 3 2 6" xfId="3025"/>
    <cellStyle name="20% - Accent2 2 3 2 6 2" xfId="11351"/>
    <cellStyle name="20% - Accent2 2 3 2 6 2 2" xfId="30413"/>
    <cellStyle name="20% - Accent2 2 3 2 6 2 3" xfId="49474"/>
    <cellStyle name="20% - Accent2 2 3 2 6 3" xfId="22135"/>
    <cellStyle name="20% - Accent2 2 3 2 6 4" xfId="41196"/>
    <cellStyle name="20% - Accent2 2 3 2 7" xfId="5898"/>
    <cellStyle name="20% - Accent2 2 3 2 7 2" xfId="14180"/>
    <cellStyle name="20% - Accent2 2 3 2 7 2 2" xfId="33242"/>
    <cellStyle name="20% - Accent2 2 3 2 7 2 3" xfId="52303"/>
    <cellStyle name="20% - Accent2 2 3 2 7 3" xfId="24964"/>
    <cellStyle name="20% - Accent2 2 3 2 7 4" xfId="44025"/>
    <cellStyle name="20% - Accent2 2 3 2 8" xfId="6317"/>
    <cellStyle name="20% - Accent2 2 3 2 8 2" xfId="14599"/>
    <cellStyle name="20% - Accent2 2 3 2 8 2 2" xfId="33661"/>
    <cellStyle name="20% - Accent2 2 3 2 8 2 3" xfId="52722"/>
    <cellStyle name="20% - Accent2 2 3 2 8 3" xfId="25383"/>
    <cellStyle name="20% - Accent2 2 3 2 8 4" xfId="44444"/>
    <cellStyle name="20% - Accent2 2 3 2 9" xfId="8811"/>
    <cellStyle name="20% - Accent2 2 3 2 9 2" xfId="17089"/>
    <cellStyle name="20% - Accent2 2 3 2 9 2 2" xfId="36151"/>
    <cellStyle name="20% - Accent2 2 3 2 9 2 3" xfId="55212"/>
    <cellStyle name="20% - Accent2 2 3 2 9 3" xfId="27873"/>
    <cellStyle name="20% - Accent2 2 3 2 9 4" xfId="46934"/>
    <cellStyle name="20% - Accent2 2 3 3" xfId="248"/>
    <cellStyle name="20% - Accent2 2 3 3 10" xfId="3026"/>
    <cellStyle name="20% - Accent2 2 3 3 10 2" xfId="22136"/>
    <cellStyle name="20% - Accent2 2 3 3 10 3" xfId="41197"/>
    <cellStyle name="20% - Accent2 2 3 3 11" xfId="11352"/>
    <cellStyle name="20% - Accent2 2 3 3 11 2" xfId="30414"/>
    <cellStyle name="20% - Accent2 2 3 3 11 3" xfId="49475"/>
    <cellStyle name="20% - Accent2 2 3 3 12" xfId="19602"/>
    <cellStyle name="20% - Accent2 2 3 3 13" xfId="38663"/>
    <cellStyle name="20% - Accent2 2 3 3 2" xfId="249"/>
    <cellStyle name="20% - Accent2 2 3 3 2 2" xfId="250"/>
    <cellStyle name="20% - Accent2 2 3 3 2 2 2" xfId="6326"/>
    <cellStyle name="20% - Accent2 2 3 3 2 2 2 2" xfId="14608"/>
    <cellStyle name="20% - Accent2 2 3 3 2 2 2 2 2" xfId="33670"/>
    <cellStyle name="20% - Accent2 2 3 3 2 2 2 2 3" xfId="52731"/>
    <cellStyle name="20% - Accent2 2 3 3 2 2 2 3" xfId="25392"/>
    <cellStyle name="20% - Accent2 2 3 3 2 2 2 4" xfId="44453"/>
    <cellStyle name="20% - Accent2 2 3 3 2 2 3" xfId="8820"/>
    <cellStyle name="20% - Accent2 2 3 3 2 2 3 2" xfId="17098"/>
    <cellStyle name="20% - Accent2 2 3 3 2 2 3 2 2" xfId="36160"/>
    <cellStyle name="20% - Accent2 2 3 3 2 2 3 2 3" xfId="55221"/>
    <cellStyle name="20% - Accent2 2 3 3 2 2 3 3" xfId="27882"/>
    <cellStyle name="20% - Accent2 2 3 3 2 2 3 4" xfId="46943"/>
    <cellStyle name="20% - Accent2 2 3 3 2 2 4" xfId="3028"/>
    <cellStyle name="20% - Accent2 2 3 3 2 2 4 2" xfId="22138"/>
    <cellStyle name="20% - Accent2 2 3 3 2 2 4 3" xfId="41199"/>
    <cellStyle name="20% - Accent2 2 3 3 2 2 5" xfId="11354"/>
    <cellStyle name="20% - Accent2 2 3 3 2 2 5 2" xfId="30416"/>
    <cellStyle name="20% - Accent2 2 3 3 2 2 5 3" xfId="49477"/>
    <cellStyle name="20% - Accent2 2 3 3 2 2 6" xfId="19604"/>
    <cellStyle name="20% - Accent2 2 3 3 2 2 7" xfId="38665"/>
    <cellStyle name="20% - Accent2 2 3 3 2 3" xfId="6325"/>
    <cellStyle name="20% - Accent2 2 3 3 2 3 2" xfId="14607"/>
    <cellStyle name="20% - Accent2 2 3 3 2 3 2 2" xfId="33669"/>
    <cellStyle name="20% - Accent2 2 3 3 2 3 2 3" xfId="52730"/>
    <cellStyle name="20% - Accent2 2 3 3 2 3 3" xfId="25391"/>
    <cellStyle name="20% - Accent2 2 3 3 2 3 4" xfId="44452"/>
    <cellStyle name="20% - Accent2 2 3 3 2 4" xfId="8819"/>
    <cellStyle name="20% - Accent2 2 3 3 2 4 2" xfId="17097"/>
    <cellStyle name="20% - Accent2 2 3 3 2 4 2 2" xfId="36159"/>
    <cellStyle name="20% - Accent2 2 3 3 2 4 2 3" xfId="55220"/>
    <cellStyle name="20% - Accent2 2 3 3 2 4 3" xfId="27881"/>
    <cellStyle name="20% - Accent2 2 3 3 2 4 4" xfId="46942"/>
    <cellStyle name="20% - Accent2 2 3 3 2 5" xfId="3027"/>
    <cellStyle name="20% - Accent2 2 3 3 2 5 2" xfId="22137"/>
    <cellStyle name="20% - Accent2 2 3 3 2 5 3" xfId="41198"/>
    <cellStyle name="20% - Accent2 2 3 3 2 6" xfId="11353"/>
    <cellStyle name="20% - Accent2 2 3 3 2 6 2" xfId="30415"/>
    <cellStyle name="20% - Accent2 2 3 3 2 6 3" xfId="49476"/>
    <cellStyle name="20% - Accent2 2 3 3 2 7" xfId="19603"/>
    <cellStyle name="20% - Accent2 2 3 3 2 8" xfId="38664"/>
    <cellStyle name="20% - Accent2 2 3 3 3" xfId="251"/>
    <cellStyle name="20% - Accent2 2 3 3 3 2" xfId="252"/>
    <cellStyle name="20% - Accent2 2 3 3 3 2 2" xfId="6328"/>
    <cellStyle name="20% - Accent2 2 3 3 3 2 2 2" xfId="14610"/>
    <cellStyle name="20% - Accent2 2 3 3 3 2 2 2 2" xfId="33672"/>
    <cellStyle name="20% - Accent2 2 3 3 3 2 2 2 3" xfId="52733"/>
    <cellStyle name="20% - Accent2 2 3 3 3 2 2 3" xfId="25394"/>
    <cellStyle name="20% - Accent2 2 3 3 3 2 2 4" xfId="44455"/>
    <cellStyle name="20% - Accent2 2 3 3 3 2 3" xfId="8822"/>
    <cellStyle name="20% - Accent2 2 3 3 3 2 3 2" xfId="17100"/>
    <cellStyle name="20% - Accent2 2 3 3 3 2 3 2 2" xfId="36162"/>
    <cellStyle name="20% - Accent2 2 3 3 3 2 3 2 3" xfId="55223"/>
    <cellStyle name="20% - Accent2 2 3 3 3 2 3 3" xfId="27884"/>
    <cellStyle name="20% - Accent2 2 3 3 3 2 3 4" xfId="46945"/>
    <cellStyle name="20% - Accent2 2 3 3 3 2 4" xfId="3030"/>
    <cellStyle name="20% - Accent2 2 3 3 3 2 4 2" xfId="22140"/>
    <cellStyle name="20% - Accent2 2 3 3 3 2 4 3" xfId="41201"/>
    <cellStyle name="20% - Accent2 2 3 3 3 2 5" xfId="11356"/>
    <cellStyle name="20% - Accent2 2 3 3 3 2 5 2" xfId="30418"/>
    <cellStyle name="20% - Accent2 2 3 3 3 2 5 3" xfId="49479"/>
    <cellStyle name="20% - Accent2 2 3 3 3 2 6" xfId="19606"/>
    <cellStyle name="20% - Accent2 2 3 3 3 2 7" xfId="38667"/>
    <cellStyle name="20% - Accent2 2 3 3 3 3" xfId="6327"/>
    <cellStyle name="20% - Accent2 2 3 3 3 3 2" xfId="14609"/>
    <cellStyle name="20% - Accent2 2 3 3 3 3 2 2" xfId="33671"/>
    <cellStyle name="20% - Accent2 2 3 3 3 3 2 3" xfId="52732"/>
    <cellStyle name="20% - Accent2 2 3 3 3 3 3" xfId="25393"/>
    <cellStyle name="20% - Accent2 2 3 3 3 3 4" xfId="44454"/>
    <cellStyle name="20% - Accent2 2 3 3 3 4" xfId="8821"/>
    <cellStyle name="20% - Accent2 2 3 3 3 4 2" xfId="17099"/>
    <cellStyle name="20% - Accent2 2 3 3 3 4 2 2" xfId="36161"/>
    <cellStyle name="20% - Accent2 2 3 3 3 4 2 3" xfId="55222"/>
    <cellStyle name="20% - Accent2 2 3 3 3 4 3" xfId="27883"/>
    <cellStyle name="20% - Accent2 2 3 3 3 4 4" xfId="46944"/>
    <cellStyle name="20% - Accent2 2 3 3 3 5" xfId="3029"/>
    <cellStyle name="20% - Accent2 2 3 3 3 5 2" xfId="22139"/>
    <cellStyle name="20% - Accent2 2 3 3 3 5 3" xfId="41200"/>
    <cellStyle name="20% - Accent2 2 3 3 3 6" xfId="11355"/>
    <cellStyle name="20% - Accent2 2 3 3 3 6 2" xfId="30417"/>
    <cellStyle name="20% - Accent2 2 3 3 3 6 3" xfId="49478"/>
    <cellStyle name="20% - Accent2 2 3 3 3 7" xfId="19605"/>
    <cellStyle name="20% - Accent2 2 3 3 3 8" xfId="38666"/>
    <cellStyle name="20% - Accent2 2 3 3 4" xfId="253"/>
    <cellStyle name="20% - Accent2 2 3 3 4 2" xfId="6329"/>
    <cellStyle name="20% - Accent2 2 3 3 4 2 2" xfId="14611"/>
    <cellStyle name="20% - Accent2 2 3 3 4 2 2 2" xfId="33673"/>
    <cellStyle name="20% - Accent2 2 3 3 4 2 2 3" xfId="52734"/>
    <cellStyle name="20% - Accent2 2 3 3 4 2 3" xfId="25395"/>
    <cellStyle name="20% - Accent2 2 3 3 4 2 4" xfId="44456"/>
    <cellStyle name="20% - Accent2 2 3 3 4 3" xfId="8823"/>
    <cellStyle name="20% - Accent2 2 3 3 4 3 2" xfId="17101"/>
    <cellStyle name="20% - Accent2 2 3 3 4 3 2 2" xfId="36163"/>
    <cellStyle name="20% - Accent2 2 3 3 4 3 2 3" xfId="55224"/>
    <cellStyle name="20% - Accent2 2 3 3 4 3 3" xfId="27885"/>
    <cellStyle name="20% - Accent2 2 3 3 4 3 4" xfId="46946"/>
    <cellStyle name="20% - Accent2 2 3 3 4 4" xfId="3031"/>
    <cellStyle name="20% - Accent2 2 3 3 4 4 2" xfId="22141"/>
    <cellStyle name="20% - Accent2 2 3 3 4 4 3" xfId="41202"/>
    <cellStyle name="20% - Accent2 2 3 3 4 5" xfId="11357"/>
    <cellStyle name="20% - Accent2 2 3 3 4 5 2" xfId="30419"/>
    <cellStyle name="20% - Accent2 2 3 3 4 5 3" xfId="49480"/>
    <cellStyle name="20% - Accent2 2 3 3 4 6" xfId="19607"/>
    <cellStyle name="20% - Accent2 2 3 3 4 7" xfId="38668"/>
    <cellStyle name="20% - Accent2 2 3 3 5" xfId="254"/>
    <cellStyle name="20% - Accent2 2 3 3 5 2" xfId="6330"/>
    <cellStyle name="20% - Accent2 2 3 3 5 2 2" xfId="14612"/>
    <cellStyle name="20% - Accent2 2 3 3 5 2 2 2" xfId="33674"/>
    <cellStyle name="20% - Accent2 2 3 3 5 2 2 3" xfId="52735"/>
    <cellStyle name="20% - Accent2 2 3 3 5 2 3" xfId="25396"/>
    <cellStyle name="20% - Accent2 2 3 3 5 2 4" xfId="44457"/>
    <cellStyle name="20% - Accent2 2 3 3 5 3" xfId="8824"/>
    <cellStyle name="20% - Accent2 2 3 3 5 3 2" xfId="17102"/>
    <cellStyle name="20% - Accent2 2 3 3 5 3 2 2" xfId="36164"/>
    <cellStyle name="20% - Accent2 2 3 3 5 3 2 3" xfId="55225"/>
    <cellStyle name="20% - Accent2 2 3 3 5 3 3" xfId="27886"/>
    <cellStyle name="20% - Accent2 2 3 3 5 3 4" xfId="46947"/>
    <cellStyle name="20% - Accent2 2 3 3 5 4" xfId="3032"/>
    <cellStyle name="20% - Accent2 2 3 3 5 4 2" xfId="22142"/>
    <cellStyle name="20% - Accent2 2 3 3 5 4 3" xfId="41203"/>
    <cellStyle name="20% - Accent2 2 3 3 5 5" xfId="11358"/>
    <cellStyle name="20% - Accent2 2 3 3 5 5 2" xfId="30420"/>
    <cellStyle name="20% - Accent2 2 3 3 5 5 3" xfId="49481"/>
    <cellStyle name="20% - Accent2 2 3 3 5 6" xfId="19608"/>
    <cellStyle name="20% - Accent2 2 3 3 5 7" xfId="38669"/>
    <cellStyle name="20% - Accent2 2 3 3 6" xfId="3033"/>
    <cellStyle name="20% - Accent2 2 3 3 6 2" xfId="11359"/>
    <cellStyle name="20% - Accent2 2 3 3 6 2 2" xfId="30421"/>
    <cellStyle name="20% - Accent2 2 3 3 6 2 3" xfId="49482"/>
    <cellStyle name="20% - Accent2 2 3 3 6 3" xfId="22143"/>
    <cellStyle name="20% - Accent2 2 3 3 6 4" xfId="41204"/>
    <cellStyle name="20% - Accent2 2 3 3 7" xfId="5996"/>
    <cellStyle name="20% - Accent2 2 3 3 7 2" xfId="14278"/>
    <cellStyle name="20% - Accent2 2 3 3 7 2 2" xfId="33340"/>
    <cellStyle name="20% - Accent2 2 3 3 7 2 3" xfId="52401"/>
    <cellStyle name="20% - Accent2 2 3 3 7 3" xfId="25062"/>
    <cellStyle name="20% - Accent2 2 3 3 7 4" xfId="44123"/>
    <cellStyle name="20% - Accent2 2 3 3 8" xfId="6324"/>
    <cellStyle name="20% - Accent2 2 3 3 8 2" xfId="14606"/>
    <cellStyle name="20% - Accent2 2 3 3 8 2 2" xfId="33668"/>
    <cellStyle name="20% - Accent2 2 3 3 8 2 3" xfId="52729"/>
    <cellStyle name="20% - Accent2 2 3 3 8 3" xfId="25390"/>
    <cellStyle name="20% - Accent2 2 3 3 8 4" xfId="44451"/>
    <cellStyle name="20% - Accent2 2 3 3 9" xfId="8818"/>
    <cellStyle name="20% - Accent2 2 3 3 9 2" xfId="17096"/>
    <cellStyle name="20% - Accent2 2 3 3 9 2 2" xfId="36158"/>
    <cellStyle name="20% - Accent2 2 3 3 9 2 3" xfId="55219"/>
    <cellStyle name="20% - Accent2 2 3 3 9 3" xfId="27880"/>
    <cellStyle name="20% - Accent2 2 3 3 9 4" xfId="46941"/>
    <cellStyle name="20% - Accent2 2 3 4" xfId="255"/>
    <cellStyle name="20% - Accent2 2 3 4 10" xfId="11360"/>
    <cellStyle name="20% - Accent2 2 3 4 10 2" xfId="30422"/>
    <cellStyle name="20% - Accent2 2 3 4 10 3" xfId="49483"/>
    <cellStyle name="20% - Accent2 2 3 4 11" xfId="19609"/>
    <cellStyle name="20% - Accent2 2 3 4 12" xfId="38670"/>
    <cellStyle name="20% - Accent2 2 3 4 2" xfId="256"/>
    <cellStyle name="20% - Accent2 2 3 4 2 2" xfId="257"/>
    <cellStyle name="20% - Accent2 2 3 4 2 2 2" xfId="6333"/>
    <cellStyle name="20% - Accent2 2 3 4 2 2 2 2" xfId="14615"/>
    <cellStyle name="20% - Accent2 2 3 4 2 2 2 2 2" xfId="33677"/>
    <cellStyle name="20% - Accent2 2 3 4 2 2 2 2 3" xfId="52738"/>
    <cellStyle name="20% - Accent2 2 3 4 2 2 2 3" xfId="25399"/>
    <cellStyle name="20% - Accent2 2 3 4 2 2 2 4" xfId="44460"/>
    <cellStyle name="20% - Accent2 2 3 4 2 2 3" xfId="8827"/>
    <cellStyle name="20% - Accent2 2 3 4 2 2 3 2" xfId="17105"/>
    <cellStyle name="20% - Accent2 2 3 4 2 2 3 2 2" xfId="36167"/>
    <cellStyle name="20% - Accent2 2 3 4 2 2 3 2 3" xfId="55228"/>
    <cellStyle name="20% - Accent2 2 3 4 2 2 3 3" xfId="27889"/>
    <cellStyle name="20% - Accent2 2 3 4 2 2 3 4" xfId="46950"/>
    <cellStyle name="20% - Accent2 2 3 4 2 2 4" xfId="3036"/>
    <cellStyle name="20% - Accent2 2 3 4 2 2 4 2" xfId="22146"/>
    <cellStyle name="20% - Accent2 2 3 4 2 2 4 3" xfId="41207"/>
    <cellStyle name="20% - Accent2 2 3 4 2 2 5" xfId="11362"/>
    <cellStyle name="20% - Accent2 2 3 4 2 2 5 2" xfId="30424"/>
    <cellStyle name="20% - Accent2 2 3 4 2 2 5 3" xfId="49485"/>
    <cellStyle name="20% - Accent2 2 3 4 2 2 6" xfId="19611"/>
    <cellStyle name="20% - Accent2 2 3 4 2 2 7" xfId="38672"/>
    <cellStyle name="20% - Accent2 2 3 4 2 3" xfId="6332"/>
    <cellStyle name="20% - Accent2 2 3 4 2 3 2" xfId="14614"/>
    <cellStyle name="20% - Accent2 2 3 4 2 3 2 2" xfId="33676"/>
    <cellStyle name="20% - Accent2 2 3 4 2 3 2 3" xfId="52737"/>
    <cellStyle name="20% - Accent2 2 3 4 2 3 3" xfId="25398"/>
    <cellStyle name="20% - Accent2 2 3 4 2 3 4" xfId="44459"/>
    <cellStyle name="20% - Accent2 2 3 4 2 4" xfId="8826"/>
    <cellStyle name="20% - Accent2 2 3 4 2 4 2" xfId="17104"/>
    <cellStyle name="20% - Accent2 2 3 4 2 4 2 2" xfId="36166"/>
    <cellStyle name="20% - Accent2 2 3 4 2 4 2 3" xfId="55227"/>
    <cellStyle name="20% - Accent2 2 3 4 2 4 3" xfId="27888"/>
    <cellStyle name="20% - Accent2 2 3 4 2 4 4" xfId="46949"/>
    <cellStyle name="20% - Accent2 2 3 4 2 5" xfId="3035"/>
    <cellStyle name="20% - Accent2 2 3 4 2 5 2" xfId="22145"/>
    <cellStyle name="20% - Accent2 2 3 4 2 5 3" xfId="41206"/>
    <cellStyle name="20% - Accent2 2 3 4 2 6" xfId="11361"/>
    <cellStyle name="20% - Accent2 2 3 4 2 6 2" xfId="30423"/>
    <cellStyle name="20% - Accent2 2 3 4 2 6 3" xfId="49484"/>
    <cellStyle name="20% - Accent2 2 3 4 2 7" xfId="19610"/>
    <cellStyle name="20% - Accent2 2 3 4 2 8" xfId="38671"/>
    <cellStyle name="20% - Accent2 2 3 4 3" xfId="258"/>
    <cellStyle name="20% - Accent2 2 3 4 3 2" xfId="6334"/>
    <cellStyle name="20% - Accent2 2 3 4 3 2 2" xfId="14616"/>
    <cellStyle name="20% - Accent2 2 3 4 3 2 2 2" xfId="33678"/>
    <cellStyle name="20% - Accent2 2 3 4 3 2 2 3" xfId="52739"/>
    <cellStyle name="20% - Accent2 2 3 4 3 2 3" xfId="25400"/>
    <cellStyle name="20% - Accent2 2 3 4 3 2 4" xfId="44461"/>
    <cellStyle name="20% - Accent2 2 3 4 3 3" xfId="8828"/>
    <cellStyle name="20% - Accent2 2 3 4 3 3 2" xfId="17106"/>
    <cellStyle name="20% - Accent2 2 3 4 3 3 2 2" xfId="36168"/>
    <cellStyle name="20% - Accent2 2 3 4 3 3 2 3" xfId="55229"/>
    <cellStyle name="20% - Accent2 2 3 4 3 3 3" xfId="27890"/>
    <cellStyle name="20% - Accent2 2 3 4 3 3 4" xfId="46951"/>
    <cellStyle name="20% - Accent2 2 3 4 3 4" xfId="3037"/>
    <cellStyle name="20% - Accent2 2 3 4 3 4 2" xfId="22147"/>
    <cellStyle name="20% - Accent2 2 3 4 3 4 3" xfId="41208"/>
    <cellStyle name="20% - Accent2 2 3 4 3 5" xfId="11363"/>
    <cellStyle name="20% - Accent2 2 3 4 3 5 2" xfId="30425"/>
    <cellStyle name="20% - Accent2 2 3 4 3 5 3" xfId="49486"/>
    <cellStyle name="20% - Accent2 2 3 4 3 6" xfId="19612"/>
    <cellStyle name="20% - Accent2 2 3 4 3 7" xfId="38673"/>
    <cellStyle name="20% - Accent2 2 3 4 4" xfId="259"/>
    <cellStyle name="20% - Accent2 2 3 4 4 2" xfId="6335"/>
    <cellStyle name="20% - Accent2 2 3 4 4 2 2" xfId="14617"/>
    <cellStyle name="20% - Accent2 2 3 4 4 2 2 2" xfId="33679"/>
    <cellStyle name="20% - Accent2 2 3 4 4 2 2 3" xfId="52740"/>
    <cellStyle name="20% - Accent2 2 3 4 4 2 3" xfId="25401"/>
    <cellStyle name="20% - Accent2 2 3 4 4 2 4" xfId="44462"/>
    <cellStyle name="20% - Accent2 2 3 4 4 3" xfId="8829"/>
    <cellStyle name="20% - Accent2 2 3 4 4 3 2" xfId="17107"/>
    <cellStyle name="20% - Accent2 2 3 4 4 3 2 2" xfId="36169"/>
    <cellStyle name="20% - Accent2 2 3 4 4 3 2 3" xfId="55230"/>
    <cellStyle name="20% - Accent2 2 3 4 4 3 3" xfId="27891"/>
    <cellStyle name="20% - Accent2 2 3 4 4 3 4" xfId="46952"/>
    <cellStyle name="20% - Accent2 2 3 4 4 4" xfId="3038"/>
    <cellStyle name="20% - Accent2 2 3 4 4 4 2" xfId="22148"/>
    <cellStyle name="20% - Accent2 2 3 4 4 4 3" xfId="41209"/>
    <cellStyle name="20% - Accent2 2 3 4 4 5" xfId="11364"/>
    <cellStyle name="20% - Accent2 2 3 4 4 5 2" xfId="30426"/>
    <cellStyle name="20% - Accent2 2 3 4 4 5 3" xfId="49487"/>
    <cellStyle name="20% - Accent2 2 3 4 4 6" xfId="19613"/>
    <cellStyle name="20% - Accent2 2 3 4 4 7" xfId="38674"/>
    <cellStyle name="20% - Accent2 2 3 4 5" xfId="3039"/>
    <cellStyle name="20% - Accent2 2 3 4 5 2" xfId="11365"/>
    <cellStyle name="20% - Accent2 2 3 4 5 2 2" xfId="30427"/>
    <cellStyle name="20% - Accent2 2 3 4 5 2 3" xfId="49488"/>
    <cellStyle name="20% - Accent2 2 3 4 5 3" xfId="22149"/>
    <cellStyle name="20% - Accent2 2 3 4 5 4" xfId="41210"/>
    <cellStyle name="20% - Accent2 2 3 4 6" xfId="5812"/>
    <cellStyle name="20% - Accent2 2 3 4 6 2" xfId="14094"/>
    <cellStyle name="20% - Accent2 2 3 4 6 2 2" xfId="33156"/>
    <cellStyle name="20% - Accent2 2 3 4 6 2 3" xfId="52217"/>
    <cellStyle name="20% - Accent2 2 3 4 6 3" xfId="24878"/>
    <cellStyle name="20% - Accent2 2 3 4 6 4" xfId="43939"/>
    <cellStyle name="20% - Accent2 2 3 4 7" xfId="6331"/>
    <cellStyle name="20% - Accent2 2 3 4 7 2" xfId="14613"/>
    <cellStyle name="20% - Accent2 2 3 4 7 2 2" xfId="33675"/>
    <cellStyle name="20% - Accent2 2 3 4 7 2 3" xfId="52736"/>
    <cellStyle name="20% - Accent2 2 3 4 7 3" xfId="25397"/>
    <cellStyle name="20% - Accent2 2 3 4 7 4" xfId="44458"/>
    <cellStyle name="20% - Accent2 2 3 4 8" xfId="8825"/>
    <cellStyle name="20% - Accent2 2 3 4 8 2" xfId="17103"/>
    <cellStyle name="20% - Accent2 2 3 4 8 2 2" xfId="36165"/>
    <cellStyle name="20% - Accent2 2 3 4 8 2 3" xfId="55226"/>
    <cellStyle name="20% - Accent2 2 3 4 8 3" xfId="27887"/>
    <cellStyle name="20% - Accent2 2 3 4 8 4" xfId="46948"/>
    <cellStyle name="20% - Accent2 2 3 4 9" xfId="3034"/>
    <cellStyle name="20% - Accent2 2 3 4 9 2" xfId="22144"/>
    <cellStyle name="20% - Accent2 2 3 4 9 3" xfId="41205"/>
    <cellStyle name="20% - Accent2 2 3 5" xfId="260"/>
    <cellStyle name="20% - Accent2 2 3 5 2" xfId="261"/>
    <cellStyle name="20% - Accent2 2 3 5 2 2" xfId="6337"/>
    <cellStyle name="20% - Accent2 2 3 5 2 2 2" xfId="14619"/>
    <cellStyle name="20% - Accent2 2 3 5 2 2 2 2" xfId="33681"/>
    <cellStyle name="20% - Accent2 2 3 5 2 2 2 3" xfId="52742"/>
    <cellStyle name="20% - Accent2 2 3 5 2 2 3" xfId="25403"/>
    <cellStyle name="20% - Accent2 2 3 5 2 2 4" xfId="44464"/>
    <cellStyle name="20% - Accent2 2 3 5 2 3" xfId="8831"/>
    <cellStyle name="20% - Accent2 2 3 5 2 3 2" xfId="17109"/>
    <cellStyle name="20% - Accent2 2 3 5 2 3 2 2" xfId="36171"/>
    <cellStyle name="20% - Accent2 2 3 5 2 3 2 3" xfId="55232"/>
    <cellStyle name="20% - Accent2 2 3 5 2 3 3" xfId="27893"/>
    <cellStyle name="20% - Accent2 2 3 5 2 3 4" xfId="46954"/>
    <cellStyle name="20% - Accent2 2 3 5 2 4" xfId="3041"/>
    <cellStyle name="20% - Accent2 2 3 5 2 4 2" xfId="22151"/>
    <cellStyle name="20% - Accent2 2 3 5 2 4 3" xfId="41212"/>
    <cellStyle name="20% - Accent2 2 3 5 2 5" xfId="11367"/>
    <cellStyle name="20% - Accent2 2 3 5 2 5 2" xfId="30429"/>
    <cellStyle name="20% - Accent2 2 3 5 2 5 3" xfId="49490"/>
    <cellStyle name="20% - Accent2 2 3 5 2 6" xfId="19615"/>
    <cellStyle name="20% - Accent2 2 3 5 2 7" xfId="38676"/>
    <cellStyle name="20% - Accent2 2 3 5 3" xfId="6336"/>
    <cellStyle name="20% - Accent2 2 3 5 3 2" xfId="14618"/>
    <cellStyle name="20% - Accent2 2 3 5 3 2 2" xfId="33680"/>
    <cellStyle name="20% - Accent2 2 3 5 3 2 3" xfId="52741"/>
    <cellStyle name="20% - Accent2 2 3 5 3 3" xfId="25402"/>
    <cellStyle name="20% - Accent2 2 3 5 3 4" xfId="44463"/>
    <cellStyle name="20% - Accent2 2 3 5 4" xfId="8830"/>
    <cellStyle name="20% - Accent2 2 3 5 4 2" xfId="17108"/>
    <cellStyle name="20% - Accent2 2 3 5 4 2 2" xfId="36170"/>
    <cellStyle name="20% - Accent2 2 3 5 4 2 3" xfId="55231"/>
    <cellStyle name="20% - Accent2 2 3 5 4 3" xfId="27892"/>
    <cellStyle name="20% - Accent2 2 3 5 4 4" xfId="46953"/>
    <cellStyle name="20% - Accent2 2 3 5 5" xfId="3040"/>
    <cellStyle name="20% - Accent2 2 3 5 5 2" xfId="22150"/>
    <cellStyle name="20% - Accent2 2 3 5 5 3" xfId="41211"/>
    <cellStyle name="20% - Accent2 2 3 5 6" xfId="11366"/>
    <cellStyle name="20% - Accent2 2 3 5 6 2" xfId="30428"/>
    <cellStyle name="20% - Accent2 2 3 5 6 3" xfId="49489"/>
    <cellStyle name="20% - Accent2 2 3 5 7" xfId="19614"/>
    <cellStyle name="20% - Accent2 2 3 5 8" xfId="38675"/>
    <cellStyle name="20% - Accent2 2 3 6" xfId="262"/>
    <cellStyle name="20% - Accent2 2 3 6 2" xfId="263"/>
    <cellStyle name="20% - Accent2 2 3 6 2 2" xfId="6339"/>
    <cellStyle name="20% - Accent2 2 3 6 2 2 2" xfId="14621"/>
    <cellStyle name="20% - Accent2 2 3 6 2 2 2 2" xfId="33683"/>
    <cellStyle name="20% - Accent2 2 3 6 2 2 2 3" xfId="52744"/>
    <cellStyle name="20% - Accent2 2 3 6 2 2 3" xfId="25405"/>
    <cellStyle name="20% - Accent2 2 3 6 2 2 4" xfId="44466"/>
    <cellStyle name="20% - Accent2 2 3 6 2 3" xfId="8833"/>
    <cellStyle name="20% - Accent2 2 3 6 2 3 2" xfId="17111"/>
    <cellStyle name="20% - Accent2 2 3 6 2 3 2 2" xfId="36173"/>
    <cellStyle name="20% - Accent2 2 3 6 2 3 2 3" xfId="55234"/>
    <cellStyle name="20% - Accent2 2 3 6 2 3 3" xfId="27895"/>
    <cellStyle name="20% - Accent2 2 3 6 2 3 4" xfId="46956"/>
    <cellStyle name="20% - Accent2 2 3 6 2 4" xfId="3043"/>
    <cellStyle name="20% - Accent2 2 3 6 2 4 2" xfId="22153"/>
    <cellStyle name="20% - Accent2 2 3 6 2 4 3" xfId="41214"/>
    <cellStyle name="20% - Accent2 2 3 6 2 5" xfId="11369"/>
    <cellStyle name="20% - Accent2 2 3 6 2 5 2" xfId="30431"/>
    <cellStyle name="20% - Accent2 2 3 6 2 5 3" xfId="49492"/>
    <cellStyle name="20% - Accent2 2 3 6 2 6" xfId="19617"/>
    <cellStyle name="20% - Accent2 2 3 6 2 7" xfId="38678"/>
    <cellStyle name="20% - Accent2 2 3 6 3" xfId="6338"/>
    <cellStyle name="20% - Accent2 2 3 6 3 2" xfId="14620"/>
    <cellStyle name="20% - Accent2 2 3 6 3 2 2" xfId="33682"/>
    <cellStyle name="20% - Accent2 2 3 6 3 2 3" xfId="52743"/>
    <cellStyle name="20% - Accent2 2 3 6 3 3" xfId="25404"/>
    <cellStyle name="20% - Accent2 2 3 6 3 4" xfId="44465"/>
    <cellStyle name="20% - Accent2 2 3 6 4" xfId="8832"/>
    <cellStyle name="20% - Accent2 2 3 6 4 2" xfId="17110"/>
    <cellStyle name="20% - Accent2 2 3 6 4 2 2" xfId="36172"/>
    <cellStyle name="20% - Accent2 2 3 6 4 2 3" xfId="55233"/>
    <cellStyle name="20% - Accent2 2 3 6 4 3" xfId="27894"/>
    <cellStyle name="20% - Accent2 2 3 6 4 4" xfId="46955"/>
    <cellStyle name="20% - Accent2 2 3 6 5" xfId="3042"/>
    <cellStyle name="20% - Accent2 2 3 6 5 2" xfId="22152"/>
    <cellStyle name="20% - Accent2 2 3 6 5 3" xfId="41213"/>
    <cellStyle name="20% - Accent2 2 3 6 6" xfId="11368"/>
    <cellStyle name="20% - Accent2 2 3 6 6 2" xfId="30430"/>
    <cellStyle name="20% - Accent2 2 3 6 6 3" xfId="49491"/>
    <cellStyle name="20% - Accent2 2 3 6 7" xfId="19616"/>
    <cellStyle name="20% - Accent2 2 3 6 8" xfId="38677"/>
    <cellStyle name="20% - Accent2 2 3 7" xfId="264"/>
    <cellStyle name="20% - Accent2 2 3 7 2" xfId="6340"/>
    <cellStyle name="20% - Accent2 2 3 7 2 2" xfId="14622"/>
    <cellStyle name="20% - Accent2 2 3 7 2 2 2" xfId="33684"/>
    <cellStyle name="20% - Accent2 2 3 7 2 2 3" xfId="52745"/>
    <cellStyle name="20% - Accent2 2 3 7 2 3" xfId="25406"/>
    <cellStyle name="20% - Accent2 2 3 7 2 4" xfId="44467"/>
    <cellStyle name="20% - Accent2 2 3 7 3" xfId="8834"/>
    <cellStyle name="20% - Accent2 2 3 7 3 2" xfId="17112"/>
    <cellStyle name="20% - Accent2 2 3 7 3 2 2" xfId="36174"/>
    <cellStyle name="20% - Accent2 2 3 7 3 2 3" xfId="55235"/>
    <cellStyle name="20% - Accent2 2 3 7 3 3" xfId="27896"/>
    <cellStyle name="20% - Accent2 2 3 7 3 4" xfId="46957"/>
    <cellStyle name="20% - Accent2 2 3 7 4" xfId="3044"/>
    <cellStyle name="20% - Accent2 2 3 7 4 2" xfId="22154"/>
    <cellStyle name="20% - Accent2 2 3 7 4 3" xfId="41215"/>
    <cellStyle name="20% - Accent2 2 3 7 5" xfId="11370"/>
    <cellStyle name="20% - Accent2 2 3 7 5 2" xfId="30432"/>
    <cellStyle name="20% - Accent2 2 3 7 5 3" xfId="49493"/>
    <cellStyle name="20% - Accent2 2 3 7 6" xfId="19618"/>
    <cellStyle name="20% - Accent2 2 3 7 7" xfId="38679"/>
    <cellStyle name="20% - Accent2 2 3 8" xfId="265"/>
    <cellStyle name="20% - Accent2 2 3 8 2" xfId="6341"/>
    <cellStyle name="20% - Accent2 2 3 8 2 2" xfId="14623"/>
    <cellStyle name="20% - Accent2 2 3 8 2 2 2" xfId="33685"/>
    <cellStyle name="20% - Accent2 2 3 8 2 2 3" xfId="52746"/>
    <cellStyle name="20% - Accent2 2 3 8 2 3" xfId="25407"/>
    <cellStyle name="20% - Accent2 2 3 8 2 4" xfId="44468"/>
    <cellStyle name="20% - Accent2 2 3 8 3" xfId="8835"/>
    <cellStyle name="20% - Accent2 2 3 8 3 2" xfId="17113"/>
    <cellStyle name="20% - Accent2 2 3 8 3 2 2" xfId="36175"/>
    <cellStyle name="20% - Accent2 2 3 8 3 2 3" xfId="55236"/>
    <cellStyle name="20% - Accent2 2 3 8 3 3" xfId="27897"/>
    <cellStyle name="20% - Accent2 2 3 8 3 4" xfId="46958"/>
    <cellStyle name="20% - Accent2 2 3 8 4" xfId="3045"/>
    <cellStyle name="20% - Accent2 2 3 8 4 2" xfId="22155"/>
    <cellStyle name="20% - Accent2 2 3 8 4 3" xfId="41216"/>
    <cellStyle name="20% - Accent2 2 3 8 5" xfId="11371"/>
    <cellStyle name="20% - Accent2 2 3 8 5 2" xfId="30433"/>
    <cellStyle name="20% - Accent2 2 3 8 5 3" xfId="49494"/>
    <cellStyle name="20% - Accent2 2 3 8 6" xfId="19619"/>
    <cellStyle name="20% - Accent2 2 3 8 7" xfId="38680"/>
    <cellStyle name="20% - Accent2 2 3 9" xfId="3046"/>
    <cellStyle name="20% - Accent2 2 3 9 2" xfId="11372"/>
    <cellStyle name="20% - Accent2 2 3 9 2 2" xfId="30434"/>
    <cellStyle name="20% - Accent2 2 3 9 2 3" xfId="49495"/>
    <cellStyle name="20% - Accent2 2 3 9 3" xfId="22156"/>
    <cellStyle name="20% - Accent2 2 3 9 4" xfId="41217"/>
    <cellStyle name="20% - Accent2 2 4" xfId="266"/>
    <cellStyle name="20% - Accent2 2 4 10" xfId="3047"/>
    <cellStyle name="20% - Accent2 2 4 10 2" xfId="22157"/>
    <cellStyle name="20% - Accent2 2 4 10 3" xfId="41218"/>
    <cellStyle name="20% - Accent2 2 4 11" xfId="11373"/>
    <cellStyle name="20% - Accent2 2 4 11 2" xfId="30435"/>
    <cellStyle name="20% - Accent2 2 4 11 3" xfId="49496"/>
    <cellStyle name="20% - Accent2 2 4 12" xfId="19620"/>
    <cellStyle name="20% - Accent2 2 4 13" xfId="38681"/>
    <cellStyle name="20% - Accent2 2 4 2" xfId="267"/>
    <cellStyle name="20% - Accent2 2 4 2 2" xfId="268"/>
    <cellStyle name="20% - Accent2 2 4 2 2 2" xfId="6344"/>
    <cellStyle name="20% - Accent2 2 4 2 2 2 2" xfId="14626"/>
    <cellStyle name="20% - Accent2 2 4 2 2 2 2 2" xfId="33688"/>
    <cellStyle name="20% - Accent2 2 4 2 2 2 2 3" xfId="52749"/>
    <cellStyle name="20% - Accent2 2 4 2 2 2 3" xfId="25410"/>
    <cellStyle name="20% - Accent2 2 4 2 2 2 4" xfId="44471"/>
    <cellStyle name="20% - Accent2 2 4 2 2 3" xfId="8838"/>
    <cellStyle name="20% - Accent2 2 4 2 2 3 2" xfId="17116"/>
    <cellStyle name="20% - Accent2 2 4 2 2 3 2 2" xfId="36178"/>
    <cellStyle name="20% - Accent2 2 4 2 2 3 2 3" xfId="55239"/>
    <cellStyle name="20% - Accent2 2 4 2 2 3 3" xfId="27900"/>
    <cellStyle name="20% - Accent2 2 4 2 2 3 4" xfId="46961"/>
    <cellStyle name="20% - Accent2 2 4 2 2 4" xfId="3049"/>
    <cellStyle name="20% - Accent2 2 4 2 2 4 2" xfId="22159"/>
    <cellStyle name="20% - Accent2 2 4 2 2 4 3" xfId="41220"/>
    <cellStyle name="20% - Accent2 2 4 2 2 5" xfId="11375"/>
    <cellStyle name="20% - Accent2 2 4 2 2 5 2" xfId="30437"/>
    <cellStyle name="20% - Accent2 2 4 2 2 5 3" xfId="49498"/>
    <cellStyle name="20% - Accent2 2 4 2 2 6" xfId="19622"/>
    <cellStyle name="20% - Accent2 2 4 2 2 7" xfId="38683"/>
    <cellStyle name="20% - Accent2 2 4 2 3" xfId="6343"/>
    <cellStyle name="20% - Accent2 2 4 2 3 2" xfId="14625"/>
    <cellStyle name="20% - Accent2 2 4 2 3 2 2" xfId="33687"/>
    <cellStyle name="20% - Accent2 2 4 2 3 2 3" xfId="52748"/>
    <cellStyle name="20% - Accent2 2 4 2 3 3" xfId="25409"/>
    <cellStyle name="20% - Accent2 2 4 2 3 4" xfId="44470"/>
    <cellStyle name="20% - Accent2 2 4 2 4" xfId="8837"/>
    <cellStyle name="20% - Accent2 2 4 2 4 2" xfId="17115"/>
    <cellStyle name="20% - Accent2 2 4 2 4 2 2" xfId="36177"/>
    <cellStyle name="20% - Accent2 2 4 2 4 2 3" xfId="55238"/>
    <cellStyle name="20% - Accent2 2 4 2 4 3" xfId="27899"/>
    <cellStyle name="20% - Accent2 2 4 2 4 4" xfId="46960"/>
    <cellStyle name="20% - Accent2 2 4 2 5" xfId="3048"/>
    <cellStyle name="20% - Accent2 2 4 2 5 2" xfId="22158"/>
    <cellStyle name="20% - Accent2 2 4 2 5 3" xfId="41219"/>
    <cellStyle name="20% - Accent2 2 4 2 6" xfId="11374"/>
    <cellStyle name="20% - Accent2 2 4 2 6 2" xfId="30436"/>
    <cellStyle name="20% - Accent2 2 4 2 6 3" xfId="49497"/>
    <cellStyle name="20% - Accent2 2 4 2 7" xfId="19621"/>
    <cellStyle name="20% - Accent2 2 4 2 8" xfId="38682"/>
    <cellStyle name="20% - Accent2 2 4 3" xfId="269"/>
    <cellStyle name="20% - Accent2 2 4 3 2" xfId="270"/>
    <cellStyle name="20% - Accent2 2 4 3 2 2" xfId="6346"/>
    <cellStyle name="20% - Accent2 2 4 3 2 2 2" xfId="14628"/>
    <cellStyle name="20% - Accent2 2 4 3 2 2 2 2" xfId="33690"/>
    <cellStyle name="20% - Accent2 2 4 3 2 2 2 3" xfId="52751"/>
    <cellStyle name="20% - Accent2 2 4 3 2 2 3" xfId="25412"/>
    <cellStyle name="20% - Accent2 2 4 3 2 2 4" xfId="44473"/>
    <cellStyle name="20% - Accent2 2 4 3 2 3" xfId="8840"/>
    <cellStyle name="20% - Accent2 2 4 3 2 3 2" xfId="17118"/>
    <cellStyle name="20% - Accent2 2 4 3 2 3 2 2" xfId="36180"/>
    <cellStyle name="20% - Accent2 2 4 3 2 3 2 3" xfId="55241"/>
    <cellStyle name="20% - Accent2 2 4 3 2 3 3" xfId="27902"/>
    <cellStyle name="20% - Accent2 2 4 3 2 3 4" xfId="46963"/>
    <cellStyle name="20% - Accent2 2 4 3 2 4" xfId="3051"/>
    <cellStyle name="20% - Accent2 2 4 3 2 4 2" xfId="22161"/>
    <cellStyle name="20% - Accent2 2 4 3 2 4 3" xfId="41222"/>
    <cellStyle name="20% - Accent2 2 4 3 2 5" xfId="11377"/>
    <cellStyle name="20% - Accent2 2 4 3 2 5 2" xfId="30439"/>
    <cellStyle name="20% - Accent2 2 4 3 2 5 3" xfId="49500"/>
    <cellStyle name="20% - Accent2 2 4 3 2 6" xfId="19624"/>
    <cellStyle name="20% - Accent2 2 4 3 2 7" xfId="38685"/>
    <cellStyle name="20% - Accent2 2 4 3 3" xfId="6345"/>
    <cellStyle name="20% - Accent2 2 4 3 3 2" xfId="14627"/>
    <cellStyle name="20% - Accent2 2 4 3 3 2 2" xfId="33689"/>
    <cellStyle name="20% - Accent2 2 4 3 3 2 3" xfId="52750"/>
    <cellStyle name="20% - Accent2 2 4 3 3 3" xfId="25411"/>
    <cellStyle name="20% - Accent2 2 4 3 3 4" xfId="44472"/>
    <cellStyle name="20% - Accent2 2 4 3 4" xfId="8839"/>
    <cellStyle name="20% - Accent2 2 4 3 4 2" xfId="17117"/>
    <cellStyle name="20% - Accent2 2 4 3 4 2 2" xfId="36179"/>
    <cellStyle name="20% - Accent2 2 4 3 4 2 3" xfId="55240"/>
    <cellStyle name="20% - Accent2 2 4 3 4 3" xfId="27901"/>
    <cellStyle name="20% - Accent2 2 4 3 4 4" xfId="46962"/>
    <cellStyle name="20% - Accent2 2 4 3 5" xfId="3050"/>
    <cellStyle name="20% - Accent2 2 4 3 5 2" xfId="22160"/>
    <cellStyle name="20% - Accent2 2 4 3 5 3" xfId="41221"/>
    <cellStyle name="20% - Accent2 2 4 3 6" xfId="11376"/>
    <cellStyle name="20% - Accent2 2 4 3 6 2" xfId="30438"/>
    <cellStyle name="20% - Accent2 2 4 3 6 3" xfId="49499"/>
    <cellStyle name="20% - Accent2 2 4 3 7" xfId="19623"/>
    <cellStyle name="20% - Accent2 2 4 3 8" xfId="38684"/>
    <cellStyle name="20% - Accent2 2 4 4" xfId="271"/>
    <cellStyle name="20% - Accent2 2 4 4 2" xfId="6347"/>
    <cellStyle name="20% - Accent2 2 4 4 2 2" xfId="14629"/>
    <cellStyle name="20% - Accent2 2 4 4 2 2 2" xfId="33691"/>
    <cellStyle name="20% - Accent2 2 4 4 2 2 3" xfId="52752"/>
    <cellStyle name="20% - Accent2 2 4 4 2 3" xfId="25413"/>
    <cellStyle name="20% - Accent2 2 4 4 2 4" xfId="44474"/>
    <cellStyle name="20% - Accent2 2 4 4 3" xfId="8841"/>
    <cellStyle name="20% - Accent2 2 4 4 3 2" xfId="17119"/>
    <cellStyle name="20% - Accent2 2 4 4 3 2 2" xfId="36181"/>
    <cellStyle name="20% - Accent2 2 4 4 3 2 3" xfId="55242"/>
    <cellStyle name="20% - Accent2 2 4 4 3 3" xfId="27903"/>
    <cellStyle name="20% - Accent2 2 4 4 3 4" xfId="46964"/>
    <cellStyle name="20% - Accent2 2 4 4 4" xfId="3052"/>
    <cellStyle name="20% - Accent2 2 4 4 4 2" xfId="22162"/>
    <cellStyle name="20% - Accent2 2 4 4 4 3" xfId="41223"/>
    <cellStyle name="20% - Accent2 2 4 4 5" xfId="11378"/>
    <cellStyle name="20% - Accent2 2 4 4 5 2" xfId="30440"/>
    <cellStyle name="20% - Accent2 2 4 4 5 3" xfId="49501"/>
    <cellStyle name="20% - Accent2 2 4 4 6" xfId="19625"/>
    <cellStyle name="20% - Accent2 2 4 4 7" xfId="38686"/>
    <cellStyle name="20% - Accent2 2 4 5" xfId="272"/>
    <cellStyle name="20% - Accent2 2 4 5 2" xfId="6348"/>
    <cellStyle name="20% - Accent2 2 4 5 2 2" xfId="14630"/>
    <cellStyle name="20% - Accent2 2 4 5 2 2 2" xfId="33692"/>
    <cellStyle name="20% - Accent2 2 4 5 2 2 3" xfId="52753"/>
    <cellStyle name="20% - Accent2 2 4 5 2 3" xfId="25414"/>
    <cellStyle name="20% - Accent2 2 4 5 2 4" xfId="44475"/>
    <cellStyle name="20% - Accent2 2 4 5 3" xfId="8842"/>
    <cellStyle name="20% - Accent2 2 4 5 3 2" xfId="17120"/>
    <cellStyle name="20% - Accent2 2 4 5 3 2 2" xfId="36182"/>
    <cellStyle name="20% - Accent2 2 4 5 3 2 3" xfId="55243"/>
    <cellStyle name="20% - Accent2 2 4 5 3 3" xfId="27904"/>
    <cellStyle name="20% - Accent2 2 4 5 3 4" xfId="46965"/>
    <cellStyle name="20% - Accent2 2 4 5 4" xfId="3053"/>
    <cellStyle name="20% - Accent2 2 4 5 4 2" xfId="22163"/>
    <cellStyle name="20% - Accent2 2 4 5 4 3" xfId="41224"/>
    <cellStyle name="20% - Accent2 2 4 5 5" xfId="11379"/>
    <cellStyle name="20% - Accent2 2 4 5 5 2" xfId="30441"/>
    <cellStyle name="20% - Accent2 2 4 5 5 3" xfId="49502"/>
    <cellStyle name="20% - Accent2 2 4 5 6" xfId="19626"/>
    <cellStyle name="20% - Accent2 2 4 5 7" xfId="38687"/>
    <cellStyle name="20% - Accent2 2 4 6" xfId="3054"/>
    <cellStyle name="20% - Accent2 2 4 6 2" xfId="11380"/>
    <cellStyle name="20% - Accent2 2 4 6 2 2" xfId="30442"/>
    <cellStyle name="20% - Accent2 2 4 6 2 3" xfId="49503"/>
    <cellStyle name="20% - Accent2 2 4 6 3" xfId="22164"/>
    <cellStyle name="20% - Accent2 2 4 6 4" xfId="41225"/>
    <cellStyle name="20% - Accent2 2 4 7" xfId="5751"/>
    <cellStyle name="20% - Accent2 2 4 7 2" xfId="14035"/>
    <cellStyle name="20% - Accent2 2 4 7 2 2" xfId="33097"/>
    <cellStyle name="20% - Accent2 2 4 7 2 3" xfId="52158"/>
    <cellStyle name="20% - Accent2 2 4 7 3" xfId="24819"/>
    <cellStyle name="20% - Accent2 2 4 7 4" xfId="43880"/>
    <cellStyle name="20% - Accent2 2 4 8" xfId="6342"/>
    <cellStyle name="20% - Accent2 2 4 8 2" xfId="14624"/>
    <cellStyle name="20% - Accent2 2 4 8 2 2" xfId="33686"/>
    <cellStyle name="20% - Accent2 2 4 8 2 3" xfId="52747"/>
    <cellStyle name="20% - Accent2 2 4 8 3" xfId="25408"/>
    <cellStyle name="20% - Accent2 2 4 8 4" xfId="44469"/>
    <cellStyle name="20% - Accent2 2 4 9" xfId="8836"/>
    <cellStyle name="20% - Accent2 2 4 9 2" xfId="17114"/>
    <cellStyle name="20% - Accent2 2 4 9 2 2" xfId="36176"/>
    <cellStyle name="20% - Accent2 2 4 9 2 3" xfId="55237"/>
    <cellStyle name="20% - Accent2 2 4 9 3" xfId="27898"/>
    <cellStyle name="20% - Accent2 2 4 9 4" xfId="46959"/>
    <cellStyle name="20% - Accent2 2 5" xfId="273"/>
    <cellStyle name="20% - Accent2 2 5 10" xfId="3055"/>
    <cellStyle name="20% - Accent2 2 5 10 2" xfId="22165"/>
    <cellStyle name="20% - Accent2 2 5 10 3" xfId="41226"/>
    <cellStyle name="20% - Accent2 2 5 11" xfId="11381"/>
    <cellStyle name="20% - Accent2 2 5 11 2" xfId="30443"/>
    <cellStyle name="20% - Accent2 2 5 11 3" xfId="49504"/>
    <cellStyle name="20% - Accent2 2 5 12" xfId="19627"/>
    <cellStyle name="20% - Accent2 2 5 13" xfId="38688"/>
    <cellStyle name="20% - Accent2 2 5 2" xfId="274"/>
    <cellStyle name="20% - Accent2 2 5 2 2" xfId="275"/>
    <cellStyle name="20% - Accent2 2 5 2 2 2" xfId="6351"/>
    <cellStyle name="20% - Accent2 2 5 2 2 2 2" xfId="14633"/>
    <cellStyle name="20% - Accent2 2 5 2 2 2 2 2" xfId="33695"/>
    <cellStyle name="20% - Accent2 2 5 2 2 2 2 3" xfId="52756"/>
    <cellStyle name="20% - Accent2 2 5 2 2 2 3" xfId="25417"/>
    <cellStyle name="20% - Accent2 2 5 2 2 2 4" xfId="44478"/>
    <cellStyle name="20% - Accent2 2 5 2 2 3" xfId="8845"/>
    <cellStyle name="20% - Accent2 2 5 2 2 3 2" xfId="17123"/>
    <cellStyle name="20% - Accent2 2 5 2 2 3 2 2" xfId="36185"/>
    <cellStyle name="20% - Accent2 2 5 2 2 3 2 3" xfId="55246"/>
    <cellStyle name="20% - Accent2 2 5 2 2 3 3" xfId="27907"/>
    <cellStyle name="20% - Accent2 2 5 2 2 3 4" xfId="46968"/>
    <cellStyle name="20% - Accent2 2 5 2 2 4" xfId="3057"/>
    <cellStyle name="20% - Accent2 2 5 2 2 4 2" xfId="22167"/>
    <cellStyle name="20% - Accent2 2 5 2 2 4 3" xfId="41228"/>
    <cellStyle name="20% - Accent2 2 5 2 2 5" xfId="11383"/>
    <cellStyle name="20% - Accent2 2 5 2 2 5 2" xfId="30445"/>
    <cellStyle name="20% - Accent2 2 5 2 2 5 3" xfId="49506"/>
    <cellStyle name="20% - Accent2 2 5 2 2 6" xfId="19629"/>
    <cellStyle name="20% - Accent2 2 5 2 2 7" xfId="38690"/>
    <cellStyle name="20% - Accent2 2 5 2 3" xfId="6350"/>
    <cellStyle name="20% - Accent2 2 5 2 3 2" xfId="14632"/>
    <cellStyle name="20% - Accent2 2 5 2 3 2 2" xfId="33694"/>
    <cellStyle name="20% - Accent2 2 5 2 3 2 3" xfId="52755"/>
    <cellStyle name="20% - Accent2 2 5 2 3 3" xfId="25416"/>
    <cellStyle name="20% - Accent2 2 5 2 3 4" xfId="44477"/>
    <cellStyle name="20% - Accent2 2 5 2 4" xfId="8844"/>
    <cellStyle name="20% - Accent2 2 5 2 4 2" xfId="17122"/>
    <cellStyle name="20% - Accent2 2 5 2 4 2 2" xfId="36184"/>
    <cellStyle name="20% - Accent2 2 5 2 4 2 3" xfId="55245"/>
    <cellStyle name="20% - Accent2 2 5 2 4 3" xfId="27906"/>
    <cellStyle name="20% - Accent2 2 5 2 4 4" xfId="46967"/>
    <cellStyle name="20% - Accent2 2 5 2 5" xfId="3056"/>
    <cellStyle name="20% - Accent2 2 5 2 5 2" xfId="22166"/>
    <cellStyle name="20% - Accent2 2 5 2 5 3" xfId="41227"/>
    <cellStyle name="20% - Accent2 2 5 2 6" xfId="11382"/>
    <cellStyle name="20% - Accent2 2 5 2 6 2" xfId="30444"/>
    <cellStyle name="20% - Accent2 2 5 2 6 3" xfId="49505"/>
    <cellStyle name="20% - Accent2 2 5 2 7" xfId="19628"/>
    <cellStyle name="20% - Accent2 2 5 2 8" xfId="38689"/>
    <cellStyle name="20% - Accent2 2 5 3" xfId="276"/>
    <cellStyle name="20% - Accent2 2 5 3 2" xfId="277"/>
    <cellStyle name="20% - Accent2 2 5 3 2 2" xfId="6353"/>
    <cellStyle name="20% - Accent2 2 5 3 2 2 2" xfId="14635"/>
    <cellStyle name="20% - Accent2 2 5 3 2 2 2 2" xfId="33697"/>
    <cellStyle name="20% - Accent2 2 5 3 2 2 2 3" xfId="52758"/>
    <cellStyle name="20% - Accent2 2 5 3 2 2 3" xfId="25419"/>
    <cellStyle name="20% - Accent2 2 5 3 2 2 4" xfId="44480"/>
    <cellStyle name="20% - Accent2 2 5 3 2 3" xfId="8847"/>
    <cellStyle name="20% - Accent2 2 5 3 2 3 2" xfId="17125"/>
    <cellStyle name="20% - Accent2 2 5 3 2 3 2 2" xfId="36187"/>
    <cellStyle name="20% - Accent2 2 5 3 2 3 2 3" xfId="55248"/>
    <cellStyle name="20% - Accent2 2 5 3 2 3 3" xfId="27909"/>
    <cellStyle name="20% - Accent2 2 5 3 2 3 4" xfId="46970"/>
    <cellStyle name="20% - Accent2 2 5 3 2 4" xfId="3059"/>
    <cellStyle name="20% - Accent2 2 5 3 2 4 2" xfId="22169"/>
    <cellStyle name="20% - Accent2 2 5 3 2 4 3" xfId="41230"/>
    <cellStyle name="20% - Accent2 2 5 3 2 5" xfId="11385"/>
    <cellStyle name="20% - Accent2 2 5 3 2 5 2" xfId="30447"/>
    <cellStyle name="20% - Accent2 2 5 3 2 5 3" xfId="49508"/>
    <cellStyle name="20% - Accent2 2 5 3 2 6" xfId="19631"/>
    <cellStyle name="20% - Accent2 2 5 3 2 7" xfId="38692"/>
    <cellStyle name="20% - Accent2 2 5 3 3" xfId="6352"/>
    <cellStyle name="20% - Accent2 2 5 3 3 2" xfId="14634"/>
    <cellStyle name="20% - Accent2 2 5 3 3 2 2" xfId="33696"/>
    <cellStyle name="20% - Accent2 2 5 3 3 2 3" xfId="52757"/>
    <cellStyle name="20% - Accent2 2 5 3 3 3" xfId="25418"/>
    <cellStyle name="20% - Accent2 2 5 3 3 4" xfId="44479"/>
    <cellStyle name="20% - Accent2 2 5 3 4" xfId="8846"/>
    <cellStyle name="20% - Accent2 2 5 3 4 2" xfId="17124"/>
    <cellStyle name="20% - Accent2 2 5 3 4 2 2" xfId="36186"/>
    <cellStyle name="20% - Accent2 2 5 3 4 2 3" xfId="55247"/>
    <cellStyle name="20% - Accent2 2 5 3 4 3" xfId="27908"/>
    <cellStyle name="20% - Accent2 2 5 3 4 4" xfId="46969"/>
    <cellStyle name="20% - Accent2 2 5 3 5" xfId="3058"/>
    <cellStyle name="20% - Accent2 2 5 3 5 2" xfId="22168"/>
    <cellStyle name="20% - Accent2 2 5 3 5 3" xfId="41229"/>
    <cellStyle name="20% - Accent2 2 5 3 6" xfId="11384"/>
    <cellStyle name="20% - Accent2 2 5 3 6 2" xfId="30446"/>
    <cellStyle name="20% - Accent2 2 5 3 6 3" xfId="49507"/>
    <cellStyle name="20% - Accent2 2 5 3 7" xfId="19630"/>
    <cellStyle name="20% - Accent2 2 5 3 8" xfId="38691"/>
    <cellStyle name="20% - Accent2 2 5 4" xfId="278"/>
    <cellStyle name="20% - Accent2 2 5 4 2" xfId="6354"/>
    <cellStyle name="20% - Accent2 2 5 4 2 2" xfId="14636"/>
    <cellStyle name="20% - Accent2 2 5 4 2 2 2" xfId="33698"/>
    <cellStyle name="20% - Accent2 2 5 4 2 2 3" xfId="52759"/>
    <cellStyle name="20% - Accent2 2 5 4 2 3" xfId="25420"/>
    <cellStyle name="20% - Accent2 2 5 4 2 4" xfId="44481"/>
    <cellStyle name="20% - Accent2 2 5 4 3" xfId="8848"/>
    <cellStyle name="20% - Accent2 2 5 4 3 2" xfId="17126"/>
    <cellStyle name="20% - Accent2 2 5 4 3 2 2" xfId="36188"/>
    <cellStyle name="20% - Accent2 2 5 4 3 2 3" xfId="55249"/>
    <cellStyle name="20% - Accent2 2 5 4 3 3" xfId="27910"/>
    <cellStyle name="20% - Accent2 2 5 4 3 4" xfId="46971"/>
    <cellStyle name="20% - Accent2 2 5 4 4" xfId="3060"/>
    <cellStyle name="20% - Accent2 2 5 4 4 2" xfId="22170"/>
    <cellStyle name="20% - Accent2 2 5 4 4 3" xfId="41231"/>
    <cellStyle name="20% - Accent2 2 5 4 5" xfId="11386"/>
    <cellStyle name="20% - Accent2 2 5 4 5 2" xfId="30448"/>
    <cellStyle name="20% - Accent2 2 5 4 5 3" xfId="49509"/>
    <cellStyle name="20% - Accent2 2 5 4 6" xfId="19632"/>
    <cellStyle name="20% - Accent2 2 5 4 7" xfId="38693"/>
    <cellStyle name="20% - Accent2 2 5 5" xfId="279"/>
    <cellStyle name="20% - Accent2 2 5 5 2" xfId="6355"/>
    <cellStyle name="20% - Accent2 2 5 5 2 2" xfId="14637"/>
    <cellStyle name="20% - Accent2 2 5 5 2 2 2" xfId="33699"/>
    <cellStyle name="20% - Accent2 2 5 5 2 2 3" xfId="52760"/>
    <cellStyle name="20% - Accent2 2 5 5 2 3" xfId="25421"/>
    <cellStyle name="20% - Accent2 2 5 5 2 4" xfId="44482"/>
    <cellStyle name="20% - Accent2 2 5 5 3" xfId="8849"/>
    <cellStyle name="20% - Accent2 2 5 5 3 2" xfId="17127"/>
    <cellStyle name="20% - Accent2 2 5 5 3 2 2" xfId="36189"/>
    <cellStyle name="20% - Accent2 2 5 5 3 2 3" xfId="55250"/>
    <cellStyle name="20% - Accent2 2 5 5 3 3" xfId="27911"/>
    <cellStyle name="20% - Accent2 2 5 5 3 4" xfId="46972"/>
    <cellStyle name="20% - Accent2 2 5 5 4" xfId="3061"/>
    <cellStyle name="20% - Accent2 2 5 5 4 2" xfId="22171"/>
    <cellStyle name="20% - Accent2 2 5 5 4 3" xfId="41232"/>
    <cellStyle name="20% - Accent2 2 5 5 5" xfId="11387"/>
    <cellStyle name="20% - Accent2 2 5 5 5 2" xfId="30449"/>
    <cellStyle name="20% - Accent2 2 5 5 5 3" xfId="49510"/>
    <cellStyle name="20% - Accent2 2 5 5 6" xfId="19633"/>
    <cellStyle name="20% - Accent2 2 5 5 7" xfId="38694"/>
    <cellStyle name="20% - Accent2 2 5 6" xfId="3062"/>
    <cellStyle name="20% - Accent2 2 5 6 2" xfId="11388"/>
    <cellStyle name="20% - Accent2 2 5 6 2 2" xfId="30450"/>
    <cellStyle name="20% - Accent2 2 5 6 2 3" xfId="49511"/>
    <cellStyle name="20% - Accent2 2 5 6 3" xfId="22172"/>
    <cellStyle name="20% - Accent2 2 5 6 4" xfId="41233"/>
    <cellStyle name="20% - Accent2 2 5 7" xfId="5839"/>
    <cellStyle name="20% - Accent2 2 5 7 2" xfId="14121"/>
    <cellStyle name="20% - Accent2 2 5 7 2 2" xfId="33183"/>
    <cellStyle name="20% - Accent2 2 5 7 2 3" xfId="52244"/>
    <cellStyle name="20% - Accent2 2 5 7 3" xfId="24905"/>
    <cellStyle name="20% - Accent2 2 5 7 4" xfId="43966"/>
    <cellStyle name="20% - Accent2 2 5 8" xfId="6349"/>
    <cellStyle name="20% - Accent2 2 5 8 2" xfId="14631"/>
    <cellStyle name="20% - Accent2 2 5 8 2 2" xfId="33693"/>
    <cellStyle name="20% - Accent2 2 5 8 2 3" xfId="52754"/>
    <cellStyle name="20% - Accent2 2 5 8 3" xfId="25415"/>
    <cellStyle name="20% - Accent2 2 5 8 4" xfId="44476"/>
    <cellStyle name="20% - Accent2 2 5 9" xfId="8843"/>
    <cellStyle name="20% - Accent2 2 5 9 2" xfId="17121"/>
    <cellStyle name="20% - Accent2 2 5 9 2 2" xfId="36183"/>
    <cellStyle name="20% - Accent2 2 5 9 2 3" xfId="55244"/>
    <cellStyle name="20% - Accent2 2 5 9 3" xfId="27905"/>
    <cellStyle name="20% - Accent2 2 5 9 4" xfId="46966"/>
    <cellStyle name="20% - Accent2 2 6" xfId="280"/>
    <cellStyle name="20% - Accent2 2 6 10" xfId="3063"/>
    <cellStyle name="20% - Accent2 2 6 10 2" xfId="22173"/>
    <cellStyle name="20% - Accent2 2 6 10 3" xfId="41234"/>
    <cellStyle name="20% - Accent2 2 6 11" xfId="11389"/>
    <cellStyle name="20% - Accent2 2 6 11 2" xfId="30451"/>
    <cellStyle name="20% - Accent2 2 6 11 3" xfId="49512"/>
    <cellStyle name="20% - Accent2 2 6 12" xfId="19634"/>
    <cellStyle name="20% - Accent2 2 6 13" xfId="38695"/>
    <cellStyle name="20% - Accent2 2 6 2" xfId="281"/>
    <cellStyle name="20% - Accent2 2 6 2 2" xfId="282"/>
    <cellStyle name="20% - Accent2 2 6 2 2 2" xfId="6358"/>
    <cellStyle name="20% - Accent2 2 6 2 2 2 2" xfId="14640"/>
    <cellStyle name="20% - Accent2 2 6 2 2 2 2 2" xfId="33702"/>
    <cellStyle name="20% - Accent2 2 6 2 2 2 2 3" xfId="52763"/>
    <cellStyle name="20% - Accent2 2 6 2 2 2 3" xfId="25424"/>
    <cellStyle name="20% - Accent2 2 6 2 2 2 4" xfId="44485"/>
    <cellStyle name="20% - Accent2 2 6 2 2 3" xfId="8852"/>
    <cellStyle name="20% - Accent2 2 6 2 2 3 2" xfId="17130"/>
    <cellStyle name="20% - Accent2 2 6 2 2 3 2 2" xfId="36192"/>
    <cellStyle name="20% - Accent2 2 6 2 2 3 2 3" xfId="55253"/>
    <cellStyle name="20% - Accent2 2 6 2 2 3 3" xfId="27914"/>
    <cellStyle name="20% - Accent2 2 6 2 2 3 4" xfId="46975"/>
    <cellStyle name="20% - Accent2 2 6 2 2 4" xfId="3065"/>
    <cellStyle name="20% - Accent2 2 6 2 2 4 2" xfId="22175"/>
    <cellStyle name="20% - Accent2 2 6 2 2 4 3" xfId="41236"/>
    <cellStyle name="20% - Accent2 2 6 2 2 5" xfId="11391"/>
    <cellStyle name="20% - Accent2 2 6 2 2 5 2" xfId="30453"/>
    <cellStyle name="20% - Accent2 2 6 2 2 5 3" xfId="49514"/>
    <cellStyle name="20% - Accent2 2 6 2 2 6" xfId="19636"/>
    <cellStyle name="20% - Accent2 2 6 2 2 7" xfId="38697"/>
    <cellStyle name="20% - Accent2 2 6 2 3" xfId="6357"/>
    <cellStyle name="20% - Accent2 2 6 2 3 2" xfId="14639"/>
    <cellStyle name="20% - Accent2 2 6 2 3 2 2" xfId="33701"/>
    <cellStyle name="20% - Accent2 2 6 2 3 2 3" xfId="52762"/>
    <cellStyle name="20% - Accent2 2 6 2 3 3" xfId="25423"/>
    <cellStyle name="20% - Accent2 2 6 2 3 4" xfId="44484"/>
    <cellStyle name="20% - Accent2 2 6 2 4" xfId="8851"/>
    <cellStyle name="20% - Accent2 2 6 2 4 2" xfId="17129"/>
    <cellStyle name="20% - Accent2 2 6 2 4 2 2" xfId="36191"/>
    <cellStyle name="20% - Accent2 2 6 2 4 2 3" xfId="55252"/>
    <cellStyle name="20% - Accent2 2 6 2 4 3" xfId="27913"/>
    <cellStyle name="20% - Accent2 2 6 2 4 4" xfId="46974"/>
    <cellStyle name="20% - Accent2 2 6 2 5" xfId="3064"/>
    <cellStyle name="20% - Accent2 2 6 2 5 2" xfId="22174"/>
    <cellStyle name="20% - Accent2 2 6 2 5 3" xfId="41235"/>
    <cellStyle name="20% - Accent2 2 6 2 6" xfId="11390"/>
    <cellStyle name="20% - Accent2 2 6 2 6 2" xfId="30452"/>
    <cellStyle name="20% - Accent2 2 6 2 6 3" xfId="49513"/>
    <cellStyle name="20% - Accent2 2 6 2 7" xfId="19635"/>
    <cellStyle name="20% - Accent2 2 6 2 8" xfId="38696"/>
    <cellStyle name="20% - Accent2 2 6 3" xfId="283"/>
    <cellStyle name="20% - Accent2 2 6 3 2" xfId="284"/>
    <cellStyle name="20% - Accent2 2 6 3 2 2" xfId="6360"/>
    <cellStyle name="20% - Accent2 2 6 3 2 2 2" xfId="14642"/>
    <cellStyle name="20% - Accent2 2 6 3 2 2 2 2" xfId="33704"/>
    <cellStyle name="20% - Accent2 2 6 3 2 2 2 3" xfId="52765"/>
    <cellStyle name="20% - Accent2 2 6 3 2 2 3" xfId="25426"/>
    <cellStyle name="20% - Accent2 2 6 3 2 2 4" xfId="44487"/>
    <cellStyle name="20% - Accent2 2 6 3 2 3" xfId="8854"/>
    <cellStyle name="20% - Accent2 2 6 3 2 3 2" xfId="17132"/>
    <cellStyle name="20% - Accent2 2 6 3 2 3 2 2" xfId="36194"/>
    <cellStyle name="20% - Accent2 2 6 3 2 3 2 3" xfId="55255"/>
    <cellStyle name="20% - Accent2 2 6 3 2 3 3" xfId="27916"/>
    <cellStyle name="20% - Accent2 2 6 3 2 3 4" xfId="46977"/>
    <cellStyle name="20% - Accent2 2 6 3 2 4" xfId="3067"/>
    <cellStyle name="20% - Accent2 2 6 3 2 4 2" xfId="22177"/>
    <cellStyle name="20% - Accent2 2 6 3 2 4 3" xfId="41238"/>
    <cellStyle name="20% - Accent2 2 6 3 2 5" xfId="11393"/>
    <cellStyle name="20% - Accent2 2 6 3 2 5 2" xfId="30455"/>
    <cellStyle name="20% - Accent2 2 6 3 2 5 3" xfId="49516"/>
    <cellStyle name="20% - Accent2 2 6 3 2 6" xfId="19638"/>
    <cellStyle name="20% - Accent2 2 6 3 2 7" xfId="38699"/>
    <cellStyle name="20% - Accent2 2 6 3 3" xfId="6359"/>
    <cellStyle name="20% - Accent2 2 6 3 3 2" xfId="14641"/>
    <cellStyle name="20% - Accent2 2 6 3 3 2 2" xfId="33703"/>
    <cellStyle name="20% - Accent2 2 6 3 3 2 3" xfId="52764"/>
    <cellStyle name="20% - Accent2 2 6 3 3 3" xfId="25425"/>
    <cellStyle name="20% - Accent2 2 6 3 3 4" xfId="44486"/>
    <cellStyle name="20% - Accent2 2 6 3 4" xfId="8853"/>
    <cellStyle name="20% - Accent2 2 6 3 4 2" xfId="17131"/>
    <cellStyle name="20% - Accent2 2 6 3 4 2 2" xfId="36193"/>
    <cellStyle name="20% - Accent2 2 6 3 4 2 3" xfId="55254"/>
    <cellStyle name="20% - Accent2 2 6 3 4 3" xfId="27915"/>
    <cellStyle name="20% - Accent2 2 6 3 4 4" xfId="46976"/>
    <cellStyle name="20% - Accent2 2 6 3 5" xfId="3066"/>
    <cellStyle name="20% - Accent2 2 6 3 5 2" xfId="22176"/>
    <cellStyle name="20% - Accent2 2 6 3 5 3" xfId="41237"/>
    <cellStyle name="20% - Accent2 2 6 3 6" xfId="11392"/>
    <cellStyle name="20% - Accent2 2 6 3 6 2" xfId="30454"/>
    <cellStyle name="20% - Accent2 2 6 3 6 3" xfId="49515"/>
    <cellStyle name="20% - Accent2 2 6 3 7" xfId="19637"/>
    <cellStyle name="20% - Accent2 2 6 3 8" xfId="38698"/>
    <cellStyle name="20% - Accent2 2 6 4" xfId="285"/>
    <cellStyle name="20% - Accent2 2 6 4 2" xfId="6361"/>
    <cellStyle name="20% - Accent2 2 6 4 2 2" xfId="14643"/>
    <cellStyle name="20% - Accent2 2 6 4 2 2 2" xfId="33705"/>
    <cellStyle name="20% - Accent2 2 6 4 2 2 3" xfId="52766"/>
    <cellStyle name="20% - Accent2 2 6 4 2 3" xfId="25427"/>
    <cellStyle name="20% - Accent2 2 6 4 2 4" xfId="44488"/>
    <cellStyle name="20% - Accent2 2 6 4 3" xfId="8855"/>
    <cellStyle name="20% - Accent2 2 6 4 3 2" xfId="17133"/>
    <cellStyle name="20% - Accent2 2 6 4 3 2 2" xfId="36195"/>
    <cellStyle name="20% - Accent2 2 6 4 3 2 3" xfId="55256"/>
    <cellStyle name="20% - Accent2 2 6 4 3 3" xfId="27917"/>
    <cellStyle name="20% - Accent2 2 6 4 3 4" xfId="46978"/>
    <cellStyle name="20% - Accent2 2 6 4 4" xfId="3068"/>
    <cellStyle name="20% - Accent2 2 6 4 4 2" xfId="22178"/>
    <cellStyle name="20% - Accent2 2 6 4 4 3" xfId="41239"/>
    <cellStyle name="20% - Accent2 2 6 4 5" xfId="11394"/>
    <cellStyle name="20% - Accent2 2 6 4 5 2" xfId="30456"/>
    <cellStyle name="20% - Accent2 2 6 4 5 3" xfId="49517"/>
    <cellStyle name="20% - Accent2 2 6 4 6" xfId="19639"/>
    <cellStyle name="20% - Accent2 2 6 4 7" xfId="38700"/>
    <cellStyle name="20% - Accent2 2 6 5" xfId="286"/>
    <cellStyle name="20% - Accent2 2 6 5 2" xfId="6362"/>
    <cellStyle name="20% - Accent2 2 6 5 2 2" xfId="14644"/>
    <cellStyle name="20% - Accent2 2 6 5 2 2 2" xfId="33706"/>
    <cellStyle name="20% - Accent2 2 6 5 2 2 3" xfId="52767"/>
    <cellStyle name="20% - Accent2 2 6 5 2 3" xfId="25428"/>
    <cellStyle name="20% - Accent2 2 6 5 2 4" xfId="44489"/>
    <cellStyle name="20% - Accent2 2 6 5 3" xfId="8856"/>
    <cellStyle name="20% - Accent2 2 6 5 3 2" xfId="17134"/>
    <cellStyle name="20% - Accent2 2 6 5 3 2 2" xfId="36196"/>
    <cellStyle name="20% - Accent2 2 6 5 3 2 3" xfId="55257"/>
    <cellStyle name="20% - Accent2 2 6 5 3 3" xfId="27918"/>
    <cellStyle name="20% - Accent2 2 6 5 3 4" xfId="46979"/>
    <cellStyle name="20% - Accent2 2 6 5 4" xfId="3069"/>
    <cellStyle name="20% - Accent2 2 6 5 4 2" xfId="22179"/>
    <cellStyle name="20% - Accent2 2 6 5 4 3" xfId="41240"/>
    <cellStyle name="20% - Accent2 2 6 5 5" xfId="11395"/>
    <cellStyle name="20% - Accent2 2 6 5 5 2" xfId="30457"/>
    <cellStyle name="20% - Accent2 2 6 5 5 3" xfId="49518"/>
    <cellStyle name="20% - Accent2 2 6 5 6" xfId="19640"/>
    <cellStyle name="20% - Accent2 2 6 5 7" xfId="38701"/>
    <cellStyle name="20% - Accent2 2 6 6" xfId="3070"/>
    <cellStyle name="20% - Accent2 2 6 6 2" xfId="11396"/>
    <cellStyle name="20% - Accent2 2 6 6 2 2" xfId="30458"/>
    <cellStyle name="20% - Accent2 2 6 6 2 3" xfId="49519"/>
    <cellStyle name="20% - Accent2 2 6 6 3" xfId="22180"/>
    <cellStyle name="20% - Accent2 2 6 6 4" xfId="41241"/>
    <cellStyle name="20% - Accent2 2 6 7" xfId="5937"/>
    <cellStyle name="20% - Accent2 2 6 7 2" xfId="14219"/>
    <cellStyle name="20% - Accent2 2 6 7 2 2" xfId="33281"/>
    <cellStyle name="20% - Accent2 2 6 7 2 3" xfId="52342"/>
    <cellStyle name="20% - Accent2 2 6 7 3" xfId="25003"/>
    <cellStyle name="20% - Accent2 2 6 7 4" xfId="44064"/>
    <cellStyle name="20% - Accent2 2 6 8" xfId="6356"/>
    <cellStyle name="20% - Accent2 2 6 8 2" xfId="14638"/>
    <cellStyle name="20% - Accent2 2 6 8 2 2" xfId="33700"/>
    <cellStyle name="20% - Accent2 2 6 8 2 3" xfId="52761"/>
    <cellStyle name="20% - Accent2 2 6 8 3" xfId="25422"/>
    <cellStyle name="20% - Accent2 2 6 8 4" xfId="44483"/>
    <cellStyle name="20% - Accent2 2 6 9" xfId="8850"/>
    <cellStyle name="20% - Accent2 2 6 9 2" xfId="17128"/>
    <cellStyle name="20% - Accent2 2 6 9 2 2" xfId="36190"/>
    <cellStyle name="20% - Accent2 2 6 9 2 3" xfId="55251"/>
    <cellStyle name="20% - Accent2 2 6 9 3" xfId="27912"/>
    <cellStyle name="20% - Accent2 2 6 9 4" xfId="46973"/>
    <cellStyle name="20% - Accent2 2 7" xfId="287"/>
    <cellStyle name="20% - Accent2 2 7 10" xfId="11397"/>
    <cellStyle name="20% - Accent2 2 7 10 2" xfId="30459"/>
    <cellStyle name="20% - Accent2 2 7 10 3" xfId="49520"/>
    <cellStyle name="20% - Accent2 2 7 11" xfId="19641"/>
    <cellStyle name="20% - Accent2 2 7 12" xfId="38702"/>
    <cellStyle name="20% - Accent2 2 7 2" xfId="288"/>
    <cellStyle name="20% - Accent2 2 7 2 2" xfId="289"/>
    <cellStyle name="20% - Accent2 2 7 2 2 2" xfId="6365"/>
    <cellStyle name="20% - Accent2 2 7 2 2 2 2" xfId="14647"/>
    <cellStyle name="20% - Accent2 2 7 2 2 2 2 2" xfId="33709"/>
    <cellStyle name="20% - Accent2 2 7 2 2 2 2 3" xfId="52770"/>
    <cellStyle name="20% - Accent2 2 7 2 2 2 3" xfId="25431"/>
    <cellStyle name="20% - Accent2 2 7 2 2 2 4" xfId="44492"/>
    <cellStyle name="20% - Accent2 2 7 2 2 3" xfId="8859"/>
    <cellStyle name="20% - Accent2 2 7 2 2 3 2" xfId="17137"/>
    <cellStyle name="20% - Accent2 2 7 2 2 3 2 2" xfId="36199"/>
    <cellStyle name="20% - Accent2 2 7 2 2 3 2 3" xfId="55260"/>
    <cellStyle name="20% - Accent2 2 7 2 2 3 3" xfId="27921"/>
    <cellStyle name="20% - Accent2 2 7 2 2 3 4" xfId="46982"/>
    <cellStyle name="20% - Accent2 2 7 2 2 4" xfId="3073"/>
    <cellStyle name="20% - Accent2 2 7 2 2 4 2" xfId="22183"/>
    <cellStyle name="20% - Accent2 2 7 2 2 4 3" xfId="41244"/>
    <cellStyle name="20% - Accent2 2 7 2 2 5" xfId="11399"/>
    <cellStyle name="20% - Accent2 2 7 2 2 5 2" xfId="30461"/>
    <cellStyle name="20% - Accent2 2 7 2 2 5 3" xfId="49522"/>
    <cellStyle name="20% - Accent2 2 7 2 2 6" xfId="19643"/>
    <cellStyle name="20% - Accent2 2 7 2 2 7" xfId="38704"/>
    <cellStyle name="20% - Accent2 2 7 2 3" xfId="6364"/>
    <cellStyle name="20% - Accent2 2 7 2 3 2" xfId="14646"/>
    <cellStyle name="20% - Accent2 2 7 2 3 2 2" xfId="33708"/>
    <cellStyle name="20% - Accent2 2 7 2 3 2 3" xfId="52769"/>
    <cellStyle name="20% - Accent2 2 7 2 3 3" xfId="25430"/>
    <cellStyle name="20% - Accent2 2 7 2 3 4" xfId="44491"/>
    <cellStyle name="20% - Accent2 2 7 2 4" xfId="8858"/>
    <cellStyle name="20% - Accent2 2 7 2 4 2" xfId="17136"/>
    <cellStyle name="20% - Accent2 2 7 2 4 2 2" xfId="36198"/>
    <cellStyle name="20% - Accent2 2 7 2 4 2 3" xfId="55259"/>
    <cellStyle name="20% - Accent2 2 7 2 4 3" xfId="27920"/>
    <cellStyle name="20% - Accent2 2 7 2 4 4" xfId="46981"/>
    <cellStyle name="20% - Accent2 2 7 2 5" xfId="3072"/>
    <cellStyle name="20% - Accent2 2 7 2 5 2" xfId="22182"/>
    <cellStyle name="20% - Accent2 2 7 2 5 3" xfId="41243"/>
    <cellStyle name="20% - Accent2 2 7 2 6" xfId="11398"/>
    <cellStyle name="20% - Accent2 2 7 2 6 2" xfId="30460"/>
    <cellStyle name="20% - Accent2 2 7 2 6 3" xfId="49521"/>
    <cellStyle name="20% - Accent2 2 7 2 7" xfId="19642"/>
    <cellStyle name="20% - Accent2 2 7 2 8" xfId="38703"/>
    <cellStyle name="20% - Accent2 2 7 3" xfId="290"/>
    <cellStyle name="20% - Accent2 2 7 3 2" xfId="6366"/>
    <cellStyle name="20% - Accent2 2 7 3 2 2" xfId="14648"/>
    <cellStyle name="20% - Accent2 2 7 3 2 2 2" xfId="33710"/>
    <cellStyle name="20% - Accent2 2 7 3 2 2 3" xfId="52771"/>
    <cellStyle name="20% - Accent2 2 7 3 2 3" xfId="25432"/>
    <cellStyle name="20% - Accent2 2 7 3 2 4" xfId="44493"/>
    <cellStyle name="20% - Accent2 2 7 3 3" xfId="8860"/>
    <cellStyle name="20% - Accent2 2 7 3 3 2" xfId="17138"/>
    <cellStyle name="20% - Accent2 2 7 3 3 2 2" xfId="36200"/>
    <cellStyle name="20% - Accent2 2 7 3 3 2 3" xfId="55261"/>
    <cellStyle name="20% - Accent2 2 7 3 3 3" xfId="27922"/>
    <cellStyle name="20% - Accent2 2 7 3 3 4" xfId="46983"/>
    <cellStyle name="20% - Accent2 2 7 3 4" xfId="3074"/>
    <cellStyle name="20% - Accent2 2 7 3 4 2" xfId="22184"/>
    <cellStyle name="20% - Accent2 2 7 3 4 3" xfId="41245"/>
    <cellStyle name="20% - Accent2 2 7 3 5" xfId="11400"/>
    <cellStyle name="20% - Accent2 2 7 3 5 2" xfId="30462"/>
    <cellStyle name="20% - Accent2 2 7 3 5 3" xfId="49523"/>
    <cellStyle name="20% - Accent2 2 7 3 6" xfId="19644"/>
    <cellStyle name="20% - Accent2 2 7 3 7" xfId="38705"/>
    <cellStyle name="20% - Accent2 2 7 4" xfId="291"/>
    <cellStyle name="20% - Accent2 2 7 4 2" xfId="6367"/>
    <cellStyle name="20% - Accent2 2 7 4 2 2" xfId="14649"/>
    <cellStyle name="20% - Accent2 2 7 4 2 2 2" xfId="33711"/>
    <cellStyle name="20% - Accent2 2 7 4 2 2 3" xfId="52772"/>
    <cellStyle name="20% - Accent2 2 7 4 2 3" xfId="25433"/>
    <cellStyle name="20% - Accent2 2 7 4 2 4" xfId="44494"/>
    <cellStyle name="20% - Accent2 2 7 4 3" xfId="8861"/>
    <cellStyle name="20% - Accent2 2 7 4 3 2" xfId="17139"/>
    <cellStyle name="20% - Accent2 2 7 4 3 2 2" xfId="36201"/>
    <cellStyle name="20% - Accent2 2 7 4 3 2 3" xfId="55262"/>
    <cellStyle name="20% - Accent2 2 7 4 3 3" xfId="27923"/>
    <cellStyle name="20% - Accent2 2 7 4 3 4" xfId="46984"/>
    <cellStyle name="20% - Accent2 2 7 4 4" xfId="3075"/>
    <cellStyle name="20% - Accent2 2 7 4 4 2" xfId="22185"/>
    <cellStyle name="20% - Accent2 2 7 4 4 3" xfId="41246"/>
    <cellStyle name="20% - Accent2 2 7 4 5" xfId="11401"/>
    <cellStyle name="20% - Accent2 2 7 4 5 2" xfId="30463"/>
    <cellStyle name="20% - Accent2 2 7 4 5 3" xfId="49524"/>
    <cellStyle name="20% - Accent2 2 7 4 6" xfId="19645"/>
    <cellStyle name="20% - Accent2 2 7 4 7" xfId="38706"/>
    <cellStyle name="20% - Accent2 2 7 5" xfId="3076"/>
    <cellStyle name="20% - Accent2 2 7 5 2" xfId="11402"/>
    <cellStyle name="20% - Accent2 2 7 5 2 2" xfId="30464"/>
    <cellStyle name="20% - Accent2 2 7 5 2 3" xfId="49525"/>
    <cellStyle name="20% - Accent2 2 7 5 3" xfId="22186"/>
    <cellStyle name="20% - Accent2 2 7 5 4" xfId="41247"/>
    <cellStyle name="20% - Accent2 2 7 6" xfId="5724"/>
    <cellStyle name="20% - Accent2 2 7 6 2" xfId="14010"/>
    <cellStyle name="20% - Accent2 2 7 6 2 2" xfId="33072"/>
    <cellStyle name="20% - Accent2 2 7 6 2 3" xfId="52133"/>
    <cellStyle name="20% - Accent2 2 7 6 3" xfId="24794"/>
    <cellStyle name="20% - Accent2 2 7 6 4" xfId="43855"/>
    <cellStyle name="20% - Accent2 2 7 7" xfId="6363"/>
    <cellStyle name="20% - Accent2 2 7 7 2" xfId="14645"/>
    <cellStyle name="20% - Accent2 2 7 7 2 2" xfId="33707"/>
    <cellStyle name="20% - Accent2 2 7 7 2 3" xfId="52768"/>
    <cellStyle name="20% - Accent2 2 7 7 3" xfId="25429"/>
    <cellStyle name="20% - Accent2 2 7 7 4" xfId="44490"/>
    <cellStyle name="20% - Accent2 2 7 8" xfId="8857"/>
    <cellStyle name="20% - Accent2 2 7 8 2" xfId="17135"/>
    <cellStyle name="20% - Accent2 2 7 8 2 2" xfId="36197"/>
    <cellStyle name="20% - Accent2 2 7 8 2 3" xfId="55258"/>
    <cellStyle name="20% - Accent2 2 7 8 3" xfId="27919"/>
    <cellStyle name="20% - Accent2 2 7 8 4" xfId="46980"/>
    <cellStyle name="20% - Accent2 2 7 9" xfId="3071"/>
    <cellStyle name="20% - Accent2 2 7 9 2" xfId="22181"/>
    <cellStyle name="20% - Accent2 2 7 9 3" xfId="41242"/>
    <cellStyle name="20% - Accent2 2 8" xfId="292"/>
    <cellStyle name="20% - Accent2 2 8 2" xfId="293"/>
    <cellStyle name="20% - Accent2 2 8 2 2" xfId="6369"/>
    <cellStyle name="20% - Accent2 2 8 2 2 2" xfId="14651"/>
    <cellStyle name="20% - Accent2 2 8 2 2 2 2" xfId="33713"/>
    <cellStyle name="20% - Accent2 2 8 2 2 2 3" xfId="52774"/>
    <cellStyle name="20% - Accent2 2 8 2 2 3" xfId="25435"/>
    <cellStyle name="20% - Accent2 2 8 2 2 4" xfId="44496"/>
    <cellStyle name="20% - Accent2 2 8 2 3" xfId="8863"/>
    <cellStyle name="20% - Accent2 2 8 2 3 2" xfId="17141"/>
    <cellStyle name="20% - Accent2 2 8 2 3 2 2" xfId="36203"/>
    <cellStyle name="20% - Accent2 2 8 2 3 2 3" xfId="55264"/>
    <cellStyle name="20% - Accent2 2 8 2 3 3" xfId="27925"/>
    <cellStyle name="20% - Accent2 2 8 2 3 4" xfId="46986"/>
    <cellStyle name="20% - Accent2 2 8 2 4" xfId="3078"/>
    <cellStyle name="20% - Accent2 2 8 2 4 2" xfId="22188"/>
    <cellStyle name="20% - Accent2 2 8 2 4 3" xfId="41249"/>
    <cellStyle name="20% - Accent2 2 8 2 5" xfId="11404"/>
    <cellStyle name="20% - Accent2 2 8 2 5 2" xfId="30466"/>
    <cellStyle name="20% - Accent2 2 8 2 5 3" xfId="49527"/>
    <cellStyle name="20% - Accent2 2 8 2 6" xfId="19647"/>
    <cellStyle name="20% - Accent2 2 8 2 7" xfId="38708"/>
    <cellStyle name="20% - Accent2 2 8 3" xfId="6368"/>
    <cellStyle name="20% - Accent2 2 8 3 2" xfId="14650"/>
    <cellStyle name="20% - Accent2 2 8 3 2 2" xfId="33712"/>
    <cellStyle name="20% - Accent2 2 8 3 2 3" xfId="52773"/>
    <cellStyle name="20% - Accent2 2 8 3 3" xfId="25434"/>
    <cellStyle name="20% - Accent2 2 8 3 4" xfId="44495"/>
    <cellStyle name="20% - Accent2 2 8 4" xfId="8862"/>
    <cellStyle name="20% - Accent2 2 8 4 2" xfId="17140"/>
    <cellStyle name="20% - Accent2 2 8 4 2 2" xfId="36202"/>
    <cellStyle name="20% - Accent2 2 8 4 2 3" xfId="55263"/>
    <cellStyle name="20% - Accent2 2 8 4 3" xfId="27924"/>
    <cellStyle name="20% - Accent2 2 8 4 4" xfId="46985"/>
    <cellStyle name="20% - Accent2 2 8 5" xfId="3077"/>
    <cellStyle name="20% - Accent2 2 8 5 2" xfId="22187"/>
    <cellStyle name="20% - Accent2 2 8 5 3" xfId="41248"/>
    <cellStyle name="20% - Accent2 2 8 6" xfId="11403"/>
    <cellStyle name="20% - Accent2 2 8 6 2" xfId="30465"/>
    <cellStyle name="20% - Accent2 2 8 6 3" xfId="49526"/>
    <cellStyle name="20% - Accent2 2 8 7" xfId="19646"/>
    <cellStyle name="20% - Accent2 2 8 8" xfId="38707"/>
    <cellStyle name="20% - Accent2 2 9" xfId="294"/>
    <cellStyle name="20% - Accent2 2 9 2" xfId="295"/>
    <cellStyle name="20% - Accent2 2 9 2 2" xfId="6371"/>
    <cellStyle name="20% - Accent2 2 9 2 2 2" xfId="14653"/>
    <cellStyle name="20% - Accent2 2 9 2 2 2 2" xfId="33715"/>
    <cellStyle name="20% - Accent2 2 9 2 2 2 3" xfId="52776"/>
    <cellStyle name="20% - Accent2 2 9 2 2 3" xfId="25437"/>
    <cellStyle name="20% - Accent2 2 9 2 2 4" xfId="44498"/>
    <cellStyle name="20% - Accent2 2 9 2 3" xfId="8865"/>
    <cellStyle name="20% - Accent2 2 9 2 3 2" xfId="17143"/>
    <cellStyle name="20% - Accent2 2 9 2 3 2 2" xfId="36205"/>
    <cellStyle name="20% - Accent2 2 9 2 3 2 3" xfId="55266"/>
    <cellStyle name="20% - Accent2 2 9 2 3 3" xfId="27927"/>
    <cellStyle name="20% - Accent2 2 9 2 3 4" xfId="46988"/>
    <cellStyle name="20% - Accent2 2 9 2 4" xfId="3080"/>
    <cellStyle name="20% - Accent2 2 9 2 4 2" xfId="22190"/>
    <cellStyle name="20% - Accent2 2 9 2 4 3" xfId="41251"/>
    <cellStyle name="20% - Accent2 2 9 2 5" xfId="11406"/>
    <cellStyle name="20% - Accent2 2 9 2 5 2" xfId="30468"/>
    <cellStyle name="20% - Accent2 2 9 2 5 3" xfId="49529"/>
    <cellStyle name="20% - Accent2 2 9 2 6" xfId="19649"/>
    <cellStyle name="20% - Accent2 2 9 2 7" xfId="38710"/>
    <cellStyle name="20% - Accent2 2 9 3" xfId="6370"/>
    <cellStyle name="20% - Accent2 2 9 3 2" xfId="14652"/>
    <cellStyle name="20% - Accent2 2 9 3 2 2" xfId="33714"/>
    <cellStyle name="20% - Accent2 2 9 3 2 3" xfId="52775"/>
    <cellStyle name="20% - Accent2 2 9 3 3" xfId="25436"/>
    <cellStyle name="20% - Accent2 2 9 3 4" xfId="44497"/>
    <cellStyle name="20% - Accent2 2 9 4" xfId="8864"/>
    <cellStyle name="20% - Accent2 2 9 4 2" xfId="17142"/>
    <cellStyle name="20% - Accent2 2 9 4 2 2" xfId="36204"/>
    <cellStyle name="20% - Accent2 2 9 4 2 3" xfId="55265"/>
    <cellStyle name="20% - Accent2 2 9 4 3" xfId="27926"/>
    <cellStyle name="20% - Accent2 2 9 4 4" xfId="46987"/>
    <cellStyle name="20% - Accent2 2 9 5" xfId="3079"/>
    <cellStyle name="20% - Accent2 2 9 5 2" xfId="22189"/>
    <cellStyle name="20% - Accent2 2 9 5 3" xfId="41250"/>
    <cellStyle name="20% - Accent2 2 9 6" xfId="11405"/>
    <cellStyle name="20% - Accent2 2 9 6 2" xfId="30467"/>
    <cellStyle name="20% - Accent2 2 9 6 3" xfId="49528"/>
    <cellStyle name="20% - Accent2 2 9 7" xfId="19648"/>
    <cellStyle name="20% - Accent2 2 9 8" xfId="38709"/>
    <cellStyle name="20% - Accent2 20" xfId="2958"/>
    <cellStyle name="20% - Accent2 20 2" xfId="22068"/>
    <cellStyle name="20% - Accent2 20 3" xfId="41129"/>
    <cellStyle name="20% - Accent2 21" xfId="11284"/>
    <cellStyle name="20% - Accent2 21 2" xfId="30346"/>
    <cellStyle name="20% - Accent2 21 3" xfId="49407"/>
    <cellStyle name="20% - Accent2 22" xfId="19344"/>
    <cellStyle name="20% - Accent2 22 2" xfId="38405"/>
    <cellStyle name="20% - Accent2 22 3" xfId="57466"/>
    <cellStyle name="20% - Accent2 23" xfId="19546"/>
    <cellStyle name="20% - Accent2 24" xfId="38607"/>
    <cellStyle name="20% - Accent2 3" xfId="296"/>
    <cellStyle name="20% - Accent2 3 10" xfId="5650"/>
    <cellStyle name="20% - Accent2 3 10 2" xfId="13937"/>
    <cellStyle name="20% - Accent2 3 10 2 2" xfId="32999"/>
    <cellStyle name="20% - Accent2 3 10 2 3" xfId="52060"/>
    <cellStyle name="20% - Accent2 3 10 3" xfId="24721"/>
    <cellStyle name="20% - Accent2 3 10 4" xfId="43782"/>
    <cellStyle name="20% - Accent2 3 11" xfId="6372"/>
    <cellStyle name="20% - Accent2 3 11 2" xfId="14654"/>
    <cellStyle name="20% - Accent2 3 11 2 2" xfId="33716"/>
    <cellStyle name="20% - Accent2 3 11 2 3" xfId="52777"/>
    <cellStyle name="20% - Accent2 3 11 3" xfId="25438"/>
    <cellStyle name="20% - Accent2 3 11 4" xfId="44499"/>
    <cellStyle name="20% - Accent2 3 12" xfId="8866"/>
    <cellStyle name="20% - Accent2 3 12 2" xfId="17144"/>
    <cellStyle name="20% - Accent2 3 12 2 2" xfId="36206"/>
    <cellStyle name="20% - Accent2 3 12 2 3" xfId="55267"/>
    <cellStyle name="20% - Accent2 3 12 3" xfId="27928"/>
    <cellStyle name="20% - Accent2 3 12 4" xfId="46989"/>
    <cellStyle name="20% - Accent2 3 13" xfId="3081"/>
    <cellStyle name="20% - Accent2 3 13 2" xfId="22191"/>
    <cellStyle name="20% - Accent2 3 13 3" xfId="41252"/>
    <cellStyle name="20% - Accent2 3 14" xfId="11407"/>
    <cellStyle name="20% - Accent2 3 14 2" xfId="30469"/>
    <cellStyle name="20% - Accent2 3 14 3" xfId="49530"/>
    <cellStyle name="20% - Accent2 3 15" xfId="19650"/>
    <cellStyle name="20% - Accent2 3 16" xfId="38711"/>
    <cellStyle name="20% - Accent2 3 2" xfId="297"/>
    <cellStyle name="20% - Accent2 3 2 10" xfId="3082"/>
    <cellStyle name="20% - Accent2 3 2 10 2" xfId="22192"/>
    <cellStyle name="20% - Accent2 3 2 10 3" xfId="41253"/>
    <cellStyle name="20% - Accent2 3 2 11" xfId="11408"/>
    <cellStyle name="20% - Accent2 3 2 11 2" xfId="30470"/>
    <cellStyle name="20% - Accent2 3 2 11 3" xfId="49531"/>
    <cellStyle name="20% - Accent2 3 2 12" xfId="19651"/>
    <cellStyle name="20% - Accent2 3 2 13" xfId="38712"/>
    <cellStyle name="20% - Accent2 3 2 2" xfId="298"/>
    <cellStyle name="20% - Accent2 3 2 2 2" xfId="299"/>
    <cellStyle name="20% - Accent2 3 2 2 2 2" xfId="6375"/>
    <cellStyle name="20% - Accent2 3 2 2 2 2 2" xfId="14657"/>
    <cellStyle name="20% - Accent2 3 2 2 2 2 2 2" xfId="33719"/>
    <cellStyle name="20% - Accent2 3 2 2 2 2 2 3" xfId="52780"/>
    <cellStyle name="20% - Accent2 3 2 2 2 2 3" xfId="25441"/>
    <cellStyle name="20% - Accent2 3 2 2 2 2 4" xfId="44502"/>
    <cellStyle name="20% - Accent2 3 2 2 2 3" xfId="8869"/>
    <cellStyle name="20% - Accent2 3 2 2 2 3 2" xfId="17147"/>
    <cellStyle name="20% - Accent2 3 2 2 2 3 2 2" xfId="36209"/>
    <cellStyle name="20% - Accent2 3 2 2 2 3 2 3" xfId="55270"/>
    <cellStyle name="20% - Accent2 3 2 2 2 3 3" xfId="27931"/>
    <cellStyle name="20% - Accent2 3 2 2 2 3 4" xfId="46992"/>
    <cellStyle name="20% - Accent2 3 2 2 2 4" xfId="3084"/>
    <cellStyle name="20% - Accent2 3 2 2 2 4 2" xfId="22194"/>
    <cellStyle name="20% - Accent2 3 2 2 2 4 3" xfId="41255"/>
    <cellStyle name="20% - Accent2 3 2 2 2 5" xfId="11410"/>
    <cellStyle name="20% - Accent2 3 2 2 2 5 2" xfId="30472"/>
    <cellStyle name="20% - Accent2 3 2 2 2 5 3" xfId="49533"/>
    <cellStyle name="20% - Accent2 3 2 2 2 6" xfId="19653"/>
    <cellStyle name="20% - Accent2 3 2 2 2 7" xfId="38714"/>
    <cellStyle name="20% - Accent2 3 2 2 3" xfId="6374"/>
    <cellStyle name="20% - Accent2 3 2 2 3 2" xfId="14656"/>
    <cellStyle name="20% - Accent2 3 2 2 3 2 2" xfId="33718"/>
    <cellStyle name="20% - Accent2 3 2 2 3 2 3" xfId="52779"/>
    <cellStyle name="20% - Accent2 3 2 2 3 3" xfId="25440"/>
    <cellStyle name="20% - Accent2 3 2 2 3 4" xfId="44501"/>
    <cellStyle name="20% - Accent2 3 2 2 4" xfId="8868"/>
    <cellStyle name="20% - Accent2 3 2 2 4 2" xfId="17146"/>
    <cellStyle name="20% - Accent2 3 2 2 4 2 2" xfId="36208"/>
    <cellStyle name="20% - Accent2 3 2 2 4 2 3" xfId="55269"/>
    <cellStyle name="20% - Accent2 3 2 2 4 3" xfId="27930"/>
    <cellStyle name="20% - Accent2 3 2 2 4 4" xfId="46991"/>
    <cellStyle name="20% - Accent2 3 2 2 5" xfId="3083"/>
    <cellStyle name="20% - Accent2 3 2 2 5 2" xfId="22193"/>
    <cellStyle name="20% - Accent2 3 2 2 5 3" xfId="41254"/>
    <cellStyle name="20% - Accent2 3 2 2 6" xfId="11409"/>
    <cellStyle name="20% - Accent2 3 2 2 6 2" xfId="30471"/>
    <cellStyle name="20% - Accent2 3 2 2 6 3" xfId="49532"/>
    <cellStyle name="20% - Accent2 3 2 2 7" xfId="19652"/>
    <cellStyle name="20% - Accent2 3 2 2 8" xfId="38713"/>
    <cellStyle name="20% - Accent2 3 2 3" xfId="300"/>
    <cellStyle name="20% - Accent2 3 2 3 2" xfId="301"/>
    <cellStyle name="20% - Accent2 3 2 3 2 2" xfId="6377"/>
    <cellStyle name="20% - Accent2 3 2 3 2 2 2" xfId="14659"/>
    <cellStyle name="20% - Accent2 3 2 3 2 2 2 2" xfId="33721"/>
    <cellStyle name="20% - Accent2 3 2 3 2 2 2 3" xfId="52782"/>
    <cellStyle name="20% - Accent2 3 2 3 2 2 3" xfId="25443"/>
    <cellStyle name="20% - Accent2 3 2 3 2 2 4" xfId="44504"/>
    <cellStyle name="20% - Accent2 3 2 3 2 3" xfId="8871"/>
    <cellStyle name="20% - Accent2 3 2 3 2 3 2" xfId="17149"/>
    <cellStyle name="20% - Accent2 3 2 3 2 3 2 2" xfId="36211"/>
    <cellStyle name="20% - Accent2 3 2 3 2 3 2 3" xfId="55272"/>
    <cellStyle name="20% - Accent2 3 2 3 2 3 3" xfId="27933"/>
    <cellStyle name="20% - Accent2 3 2 3 2 3 4" xfId="46994"/>
    <cellStyle name="20% - Accent2 3 2 3 2 4" xfId="3086"/>
    <cellStyle name="20% - Accent2 3 2 3 2 4 2" xfId="22196"/>
    <cellStyle name="20% - Accent2 3 2 3 2 4 3" xfId="41257"/>
    <cellStyle name="20% - Accent2 3 2 3 2 5" xfId="11412"/>
    <cellStyle name="20% - Accent2 3 2 3 2 5 2" xfId="30474"/>
    <cellStyle name="20% - Accent2 3 2 3 2 5 3" xfId="49535"/>
    <cellStyle name="20% - Accent2 3 2 3 2 6" xfId="19655"/>
    <cellStyle name="20% - Accent2 3 2 3 2 7" xfId="38716"/>
    <cellStyle name="20% - Accent2 3 2 3 3" xfId="6376"/>
    <cellStyle name="20% - Accent2 3 2 3 3 2" xfId="14658"/>
    <cellStyle name="20% - Accent2 3 2 3 3 2 2" xfId="33720"/>
    <cellStyle name="20% - Accent2 3 2 3 3 2 3" xfId="52781"/>
    <cellStyle name="20% - Accent2 3 2 3 3 3" xfId="25442"/>
    <cellStyle name="20% - Accent2 3 2 3 3 4" xfId="44503"/>
    <cellStyle name="20% - Accent2 3 2 3 4" xfId="8870"/>
    <cellStyle name="20% - Accent2 3 2 3 4 2" xfId="17148"/>
    <cellStyle name="20% - Accent2 3 2 3 4 2 2" xfId="36210"/>
    <cellStyle name="20% - Accent2 3 2 3 4 2 3" xfId="55271"/>
    <cellStyle name="20% - Accent2 3 2 3 4 3" xfId="27932"/>
    <cellStyle name="20% - Accent2 3 2 3 4 4" xfId="46993"/>
    <cellStyle name="20% - Accent2 3 2 3 5" xfId="3085"/>
    <cellStyle name="20% - Accent2 3 2 3 5 2" xfId="22195"/>
    <cellStyle name="20% - Accent2 3 2 3 5 3" xfId="41256"/>
    <cellStyle name="20% - Accent2 3 2 3 6" xfId="11411"/>
    <cellStyle name="20% - Accent2 3 2 3 6 2" xfId="30473"/>
    <cellStyle name="20% - Accent2 3 2 3 6 3" xfId="49534"/>
    <cellStyle name="20% - Accent2 3 2 3 7" xfId="19654"/>
    <cellStyle name="20% - Accent2 3 2 3 8" xfId="38715"/>
    <cellStyle name="20% - Accent2 3 2 4" xfId="302"/>
    <cellStyle name="20% - Accent2 3 2 4 2" xfId="6378"/>
    <cellStyle name="20% - Accent2 3 2 4 2 2" xfId="14660"/>
    <cellStyle name="20% - Accent2 3 2 4 2 2 2" xfId="33722"/>
    <cellStyle name="20% - Accent2 3 2 4 2 2 3" xfId="52783"/>
    <cellStyle name="20% - Accent2 3 2 4 2 3" xfId="25444"/>
    <cellStyle name="20% - Accent2 3 2 4 2 4" xfId="44505"/>
    <cellStyle name="20% - Accent2 3 2 4 3" xfId="8872"/>
    <cellStyle name="20% - Accent2 3 2 4 3 2" xfId="17150"/>
    <cellStyle name="20% - Accent2 3 2 4 3 2 2" xfId="36212"/>
    <cellStyle name="20% - Accent2 3 2 4 3 2 3" xfId="55273"/>
    <cellStyle name="20% - Accent2 3 2 4 3 3" xfId="27934"/>
    <cellStyle name="20% - Accent2 3 2 4 3 4" xfId="46995"/>
    <cellStyle name="20% - Accent2 3 2 4 4" xfId="3087"/>
    <cellStyle name="20% - Accent2 3 2 4 4 2" xfId="22197"/>
    <cellStyle name="20% - Accent2 3 2 4 4 3" xfId="41258"/>
    <cellStyle name="20% - Accent2 3 2 4 5" xfId="11413"/>
    <cellStyle name="20% - Accent2 3 2 4 5 2" xfId="30475"/>
    <cellStyle name="20% - Accent2 3 2 4 5 3" xfId="49536"/>
    <cellStyle name="20% - Accent2 3 2 4 6" xfId="19656"/>
    <cellStyle name="20% - Accent2 3 2 4 7" xfId="38717"/>
    <cellStyle name="20% - Accent2 3 2 5" xfId="303"/>
    <cellStyle name="20% - Accent2 3 2 5 2" xfId="6379"/>
    <cellStyle name="20% - Accent2 3 2 5 2 2" xfId="14661"/>
    <cellStyle name="20% - Accent2 3 2 5 2 2 2" xfId="33723"/>
    <cellStyle name="20% - Accent2 3 2 5 2 2 3" xfId="52784"/>
    <cellStyle name="20% - Accent2 3 2 5 2 3" xfId="25445"/>
    <cellStyle name="20% - Accent2 3 2 5 2 4" xfId="44506"/>
    <cellStyle name="20% - Accent2 3 2 5 3" xfId="8873"/>
    <cellStyle name="20% - Accent2 3 2 5 3 2" xfId="17151"/>
    <cellStyle name="20% - Accent2 3 2 5 3 2 2" xfId="36213"/>
    <cellStyle name="20% - Accent2 3 2 5 3 2 3" xfId="55274"/>
    <cellStyle name="20% - Accent2 3 2 5 3 3" xfId="27935"/>
    <cellStyle name="20% - Accent2 3 2 5 3 4" xfId="46996"/>
    <cellStyle name="20% - Accent2 3 2 5 4" xfId="3088"/>
    <cellStyle name="20% - Accent2 3 2 5 4 2" xfId="22198"/>
    <cellStyle name="20% - Accent2 3 2 5 4 3" xfId="41259"/>
    <cellStyle name="20% - Accent2 3 2 5 5" xfId="11414"/>
    <cellStyle name="20% - Accent2 3 2 5 5 2" xfId="30476"/>
    <cellStyle name="20% - Accent2 3 2 5 5 3" xfId="49537"/>
    <cellStyle name="20% - Accent2 3 2 5 6" xfId="19657"/>
    <cellStyle name="20% - Accent2 3 2 5 7" xfId="38718"/>
    <cellStyle name="20% - Accent2 3 2 6" xfId="3089"/>
    <cellStyle name="20% - Accent2 3 2 6 2" xfId="11415"/>
    <cellStyle name="20% - Accent2 3 2 6 2 2" xfId="30477"/>
    <cellStyle name="20% - Accent2 3 2 6 2 3" xfId="49538"/>
    <cellStyle name="20% - Accent2 3 2 6 3" xfId="22199"/>
    <cellStyle name="20% - Accent2 3 2 6 4" xfId="41260"/>
    <cellStyle name="20% - Accent2 3 2 7" xfId="5853"/>
    <cellStyle name="20% - Accent2 3 2 7 2" xfId="14135"/>
    <cellStyle name="20% - Accent2 3 2 7 2 2" xfId="33197"/>
    <cellStyle name="20% - Accent2 3 2 7 2 3" xfId="52258"/>
    <cellStyle name="20% - Accent2 3 2 7 3" xfId="24919"/>
    <cellStyle name="20% - Accent2 3 2 7 4" xfId="43980"/>
    <cellStyle name="20% - Accent2 3 2 8" xfId="6373"/>
    <cellStyle name="20% - Accent2 3 2 8 2" xfId="14655"/>
    <cellStyle name="20% - Accent2 3 2 8 2 2" xfId="33717"/>
    <cellStyle name="20% - Accent2 3 2 8 2 3" xfId="52778"/>
    <cellStyle name="20% - Accent2 3 2 8 3" xfId="25439"/>
    <cellStyle name="20% - Accent2 3 2 8 4" xfId="44500"/>
    <cellStyle name="20% - Accent2 3 2 9" xfId="8867"/>
    <cellStyle name="20% - Accent2 3 2 9 2" xfId="17145"/>
    <cellStyle name="20% - Accent2 3 2 9 2 2" xfId="36207"/>
    <cellStyle name="20% - Accent2 3 2 9 2 3" xfId="55268"/>
    <cellStyle name="20% - Accent2 3 2 9 3" xfId="27929"/>
    <cellStyle name="20% - Accent2 3 2 9 4" xfId="46990"/>
    <cellStyle name="20% - Accent2 3 3" xfId="304"/>
    <cellStyle name="20% - Accent2 3 3 10" xfId="3090"/>
    <cellStyle name="20% - Accent2 3 3 10 2" xfId="22200"/>
    <cellStyle name="20% - Accent2 3 3 10 3" xfId="41261"/>
    <cellStyle name="20% - Accent2 3 3 11" xfId="11416"/>
    <cellStyle name="20% - Accent2 3 3 11 2" xfId="30478"/>
    <cellStyle name="20% - Accent2 3 3 11 3" xfId="49539"/>
    <cellStyle name="20% - Accent2 3 3 12" xfId="19658"/>
    <cellStyle name="20% - Accent2 3 3 13" xfId="38719"/>
    <cellStyle name="20% - Accent2 3 3 2" xfId="305"/>
    <cellStyle name="20% - Accent2 3 3 2 2" xfId="306"/>
    <cellStyle name="20% - Accent2 3 3 2 2 2" xfId="6382"/>
    <cellStyle name="20% - Accent2 3 3 2 2 2 2" xfId="14664"/>
    <cellStyle name="20% - Accent2 3 3 2 2 2 2 2" xfId="33726"/>
    <cellStyle name="20% - Accent2 3 3 2 2 2 2 3" xfId="52787"/>
    <cellStyle name="20% - Accent2 3 3 2 2 2 3" xfId="25448"/>
    <cellStyle name="20% - Accent2 3 3 2 2 2 4" xfId="44509"/>
    <cellStyle name="20% - Accent2 3 3 2 2 3" xfId="8876"/>
    <cellStyle name="20% - Accent2 3 3 2 2 3 2" xfId="17154"/>
    <cellStyle name="20% - Accent2 3 3 2 2 3 2 2" xfId="36216"/>
    <cellStyle name="20% - Accent2 3 3 2 2 3 2 3" xfId="55277"/>
    <cellStyle name="20% - Accent2 3 3 2 2 3 3" xfId="27938"/>
    <cellStyle name="20% - Accent2 3 3 2 2 3 4" xfId="46999"/>
    <cellStyle name="20% - Accent2 3 3 2 2 4" xfId="3092"/>
    <cellStyle name="20% - Accent2 3 3 2 2 4 2" xfId="22202"/>
    <cellStyle name="20% - Accent2 3 3 2 2 4 3" xfId="41263"/>
    <cellStyle name="20% - Accent2 3 3 2 2 5" xfId="11418"/>
    <cellStyle name="20% - Accent2 3 3 2 2 5 2" xfId="30480"/>
    <cellStyle name="20% - Accent2 3 3 2 2 5 3" xfId="49541"/>
    <cellStyle name="20% - Accent2 3 3 2 2 6" xfId="19660"/>
    <cellStyle name="20% - Accent2 3 3 2 2 7" xfId="38721"/>
    <cellStyle name="20% - Accent2 3 3 2 3" xfId="6381"/>
    <cellStyle name="20% - Accent2 3 3 2 3 2" xfId="14663"/>
    <cellStyle name="20% - Accent2 3 3 2 3 2 2" xfId="33725"/>
    <cellStyle name="20% - Accent2 3 3 2 3 2 3" xfId="52786"/>
    <cellStyle name="20% - Accent2 3 3 2 3 3" xfId="25447"/>
    <cellStyle name="20% - Accent2 3 3 2 3 4" xfId="44508"/>
    <cellStyle name="20% - Accent2 3 3 2 4" xfId="8875"/>
    <cellStyle name="20% - Accent2 3 3 2 4 2" xfId="17153"/>
    <cellStyle name="20% - Accent2 3 3 2 4 2 2" xfId="36215"/>
    <cellStyle name="20% - Accent2 3 3 2 4 2 3" xfId="55276"/>
    <cellStyle name="20% - Accent2 3 3 2 4 3" xfId="27937"/>
    <cellStyle name="20% - Accent2 3 3 2 4 4" xfId="46998"/>
    <cellStyle name="20% - Accent2 3 3 2 5" xfId="3091"/>
    <cellStyle name="20% - Accent2 3 3 2 5 2" xfId="22201"/>
    <cellStyle name="20% - Accent2 3 3 2 5 3" xfId="41262"/>
    <cellStyle name="20% - Accent2 3 3 2 6" xfId="11417"/>
    <cellStyle name="20% - Accent2 3 3 2 6 2" xfId="30479"/>
    <cellStyle name="20% - Accent2 3 3 2 6 3" xfId="49540"/>
    <cellStyle name="20% - Accent2 3 3 2 7" xfId="19659"/>
    <cellStyle name="20% - Accent2 3 3 2 8" xfId="38720"/>
    <cellStyle name="20% - Accent2 3 3 3" xfId="307"/>
    <cellStyle name="20% - Accent2 3 3 3 2" xfId="308"/>
    <cellStyle name="20% - Accent2 3 3 3 2 2" xfId="6384"/>
    <cellStyle name="20% - Accent2 3 3 3 2 2 2" xfId="14666"/>
    <cellStyle name="20% - Accent2 3 3 3 2 2 2 2" xfId="33728"/>
    <cellStyle name="20% - Accent2 3 3 3 2 2 2 3" xfId="52789"/>
    <cellStyle name="20% - Accent2 3 3 3 2 2 3" xfId="25450"/>
    <cellStyle name="20% - Accent2 3 3 3 2 2 4" xfId="44511"/>
    <cellStyle name="20% - Accent2 3 3 3 2 3" xfId="8878"/>
    <cellStyle name="20% - Accent2 3 3 3 2 3 2" xfId="17156"/>
    <cellStyle name="20% - Accent2 3 3 3 2 3 2 2" xfId="36218"/>
    <cellStyle name="20% - Accent2 3 3 3 2 3 2 3" xfId="55279"/>
    <cellStyle name="20% - Accent2 3 3 3 2 3 3" xfId="27940"/>
    <cellStyle name="20% - Accent2 3 3 3 2 3 4" xfId="47001"/>
    <cellStyle name="20% - Accent2 3 3 3 2 4" xfId="3094"/>
    <cellStyle name="20% - Accent2 3 3 3 2 4 2" xfId="22204"/>
    <cellStyle name="20% - Accent2 3 3 3 2 4 3" xfId="41265"/>
    <cellStyle name="20% - Accent2 3 3 3 2 5" xfId="11420"/>
    <cellStyle name="20% - Accent2 3 3 3 2 5 2" xfId="30482"/>
    <cellStyle name="20% - Accent2 3 3 3 2 5 3" xfId="49543"/>
    <cellStyle name="20% - Accent2 3 3 3 2 6" xfId="19662"/>
    <cellStyle name="20% - Accent2 3 3 3 2 7" xfId="38723"/>
    <cellStyle name="20% - Accent2 3 3 3 3" xfId="6383"/>
    <cellStyle name="20% - Accent2 3 3 3 3 2" xfId="14665"/>
    <cellStyle name="20% - Accent2 3 3 3 3 2 2" xfId="33727"/>
    <cellStyle name="20% - Accent2 3 3 3 3 2 3" xfId="52788"/>
    <cellStyle name="20% - Accent2 3 3 3 3 3" xfId="25449"/>
    <cellStyle name="20% - Accent2 3 3 3 3 4" xfId="44510"/>
    <cellStyle name="20% - Accent2 3 3 3 4" xfId="8877"/>
    <cellStyle name="20% - Accent2 3 3 3 4 2" xfId="17155"/>
    <cellStyle name="20% - Accent2 3 3 3 4 2 2" xfId="36217"/>
    <cellStyle name="20% - Accent2 3 3 3 4 2 3" xfId="55278"/>
    <cellStyle name="20% - Accent2 3 3 3 4 3" xfId="27939"/>
    <cellStyle name="20% - Accent2 3 3 3 4 4" xfId="47000"/>
    <cellStyle name="20% - Accent2 3 3 3 5" xfId="3093"/>
    <cellStyle name="20% - Accent2 3 3 3 5 2" xfId="22203"/>
    <cellStyle name="20% - Accent2 3 3 3 5 3" xfId="41264"/>
    <cellStyle name="20% - Accent2 3 3 3 6" xfId="11419"/>
    <cellStyle name="20% - Accent2 3 3 3 6 2" xfId="30481"/>
    <cellStyle name="20% - Accent2 3 3 3 6 3" xfId="49542"/>
    <cellStyle name="20% - Accent2 3 3 3 7" xfId="19661"/>
    <cellStyle name="20% - Accent2 3 3 3 8" xfId="38722"/>
    <cellStyle name="20% - Accent2 3 3 4" xfId="309"/>
    <cellStyle name="20% - Accent2 3 3 4 2" xfId="6385"/>
    <cellStyle name="20% - Accent2 3 3 4 2 2" xfId="14667"/>
    <cellStyle name="20% - Accent2 3 3 4 2 2 2" xfId="33729"/>
    <cellStyle name="20% - Accent2 3 3 4 2 2 3" xfId="52790"/>
    <cellStyle name="20% - Accent2 3 3 4 2 3" xfId="25451"/>
    <cellStyle name="20% - Accent2 3 3 4 2 4" xfId="44512"/>
    <cellStyle name="20% - Accent2 3 3 4 3" xfId="8879"/>
    <cellStyle name="20% - Accent2 3 3 4 3 2" xfId="17157"/>
    <cellStyle name="20% - Accent2 3 3 4 3 2 2" xfId="36219"/>
    <cellStyle name="20% - Accent2 3 3 4 3 2 3" xfId="55280"/>
    <cellStyle name="20% - Accent2 3 3 4 3 3" xfId="27941"/>
    <cellStyle name="20% - Accent2 3 3 4 3 4" xfId="47002"/>
    <cellStyle name="20% - Accent2 3 3 4 4" xfId="3095"/>
    <cellStyle name="20% - Accent2 3 3 4 4 2" xfId="22205"/>
    <cellStyle name="20% - Accent2 3 3 4 4 3" xfId="41266"/>
    <cellStyle name="20% - Accent2 3 3 4 5" xfId="11421"/>
    <cellStyle name="20% - Accent2 3 3 4 5 2" xfId="30483"/>
    <cellStyle name="20% - Accent2 3 3 4 5 3" xfId="49544"/>
    <cellStyle name="20% - Accent2 3 3 4 6" xfId="19663"/>
    <cellStyle name="20% - Accent2 3 3 4 7" xfId="38724"/>
    <cellStyle name="20% - Accent2 3 3 5" xfId="310"/>
    <cellStyle name="20% - Accent2 3 3 5 2" xfId="6386"/>
    <cellStyle name="20% - Accent2 3 3 5 2 2" xfId="14668"/>
    <cellStyle name="20% - Accent2 3 3 5 2 2 2" xfId="33730"/>
    <cellStyle name="20% - Accent2 3 3 5 2 2 3" xfId="52791"/>
    <cellStyle name="20% - Accent2 3 3 5 2 3" xfId="25452"/>
    <cellStyle name="20% - Accent2 3 3 5 2 4" xfId="44513"/>
    <cellStyle name="20% - Accent2 3 3 5 3" xfId="8880"/>
    <cellStyle name="20% - Accent2 3 3 5 3 2" xfId="17158"/>
    <cellStyle name="20% - Accent2 3 3 5 3 2 2" xfId="36220"/>
    <cellStyle name="20% - Accent2 3 3 5 3 2 3" xfId="55281"/>
    <cellStyle name="20% - Accent2 3 3 5 3 3" xfId="27942"/>
    <cellStyle name="20% - Accent2 3 3 5 3 4" xfId="47003"/>
    <cellStyle name="20% - Accent2 3 3 5 4" xfId="3096"/>
    <cellStyle name="20% - Accent2 3 3 5 4 2" xfId="22206"/>
    <cellStyle name="20% - Accent2 3 3 5 4 3" xfId="41267"/>
    <cellStyle name="20% - Accent2 3 3 5 5" xfId="11422"/>
    <cellStyle name="20% - Accent2 3 3 5 5 2" xfId="30484"/>
    <cellStyle name="20% - Accent2 3 3 5 5 3" xfId="49545"/>
    <cellStyle name="20% - Accent2 3 3 5 6" xfId="19664"/>
    <cellStyle name="20% - Accent2 3 3 5 7" xfId="38725"/>
    <cellStyle name="20% - Accent2 3 3 6" xfId="3097"/>
    <cellStyle name="20% - Accent2 3 3 6 2" xfId="11423"/>
    <cellStyle name="20% - Accent2 3 3 6 2 2" xfId="30485"/>
    <cellStyle name="20% - Accent2 3 3 6 2 3" xfId="49546"/>
    <cellStyle name="20% - Accent2 3 3 6 3" xfId="22207"/>
    <cellStyle name="20% - Accent2 3 3 6 4" xfId="41268"/>
    <cellStyle name="20% - Accent2 3 3 7" xfId="5951"/>
    <cellStyle name="20% - Accent2 3 3 7 2" xfId="14233"/>
    <cellStyle name="20% - Accent2 3 3 7 2 2" xfId="33295"/>
    <cellStyle name="20% - Accent2 3 3 7 2 3" xfId="52356"/>
    <cellStyle name="20% - Accent2 3 3 7 3" xfId="25017"/>
    <cellStyle name="20% - Accent2 3 3 7 4" xfId="44078"/>
    <cellStyle name="20% - Accent2 3 3 8" xfId="6380"/>
    <cellStyle name="20% - Accent2 3 3 8 2" xfId="14662"/>
    <cellStyle name="20% - Accent2 3 3 8 2 2" xfId="33724"/>
    <cellStyle name="20% - Accent2 3 3 8 2 3" xfId="52785"/>
    <cellStyle name="20% - Accent2 3 3 8 3" xfId="25446"/>
    <cellStyle name="20% - Accent2 3 3 8 4" xfId="44507"/>
    <cellStyle name="20% - Accent2 3 3 9" xfId="8874"/>
    <cellStyle name="20% - Accent2 3 3 9 2" xfId="17152"/>
    <cellStyle name="20% - Accent2 3 3 9 2 2" xfId="36214"/>
    <cellStyle name="20% - Accent2 3 3 9 2 3" xfId="55275"/>
    <cellStyle name="20% - Accent2 3 3 9 3" xfId="27936"/>
    <cellStyle name="20% - Accent2 3 3 9 4" xfId="46997"/>
    <cellStyle name="20% - Accent2 3 4" xfId="311"/>
    <cellStyle name="20% - Accent2 3 4 10" xfId="11424"/>
    <cellStyle name="20% - Accent2 3 4 10 2" xfId="30486"/>
    <cellStyle name="20% - Accent2 3 4 10 3" xfId="49547"/>
    <cellStyle name="20% - Accent2 3 4 11" xfId="19665"/>
    <cellStyle name="20% - Accent2 3 4 12" xfId="38726"/>
    <cellStyle name="20% - Accent2 3 4 2" xfId="312"/>
    <cellStyle name="20% - Accent2 3 4 2 2" xfId="313"/>
    <cellStyle name="20% - Accent2 3 4 2 2 2" xfId="6389"/>
    <cellStyle name="20% - Accent2 3 4 2 2 2 2" xfId="14671"/>
    <cellStyle name="20% - Accent2 3 4 2 2 2 2 2" xfId="33733"/>
    <cellStyle name="20% - Accent2 3 4 2 2 2 2 3" xfId="52794"/>
    <cellStyle name="20% - Accent2 3 4 2 2 2 3" xfId="25455"/>
    <cellStyle name="20% - Accent2 3 4 2 2 2 4" xfId="44516"/>
    <cellStyle name="20% - Accent2 3 4 2 2 3" xfId="8883"/>
    <cellStyle name="20% - Accent2 3 4 2 2 3 2" xfId="17161"/>
    <cellStyle name="20% - Accent2 3 4 2 2 3 2 2" xfId="36223"/>
    <cellStyle name="20% - Accent2 3 4 2 2 3 2 3" xfId="55284"/>
    <cellStyle name="20% - Accent2 3 4 2 2 3 3" xfId="27945"/>
    <cellStyle name="20% - Accent2 3 4 2 2 3 4" xfId="47006"/>
    <cellStyle name="20% - Accent2 3 4 2 2 4" xfId="3100"/>
    <cellStyle name="20% - Accent2 3 4 2 2 4 2" xfId="22210"/>
    <cellStyle name="20% - Accent2 3 4 2 2 4 3" xfId="41271"/>
    <cellStyle name="20% - Accent2 3 4 2 2 5" xfId="11426"/>
    <cellStyle name="20% - Accent2 3 4 2 2 5 2" xfId="30488"/>
    <cellStyle name="20% - Accent2 3 4 2 2 5 3" xfId="49549"/>
    <cellStyle name="20% - Accent2 3 4 2 2 6" xfId="19667"/>
    <cellStyle name="20% - Accent2 3 4 2 2 7" xfId="38728"/>
    <cellStyle name="20% - Accent2 3 4 2 3" xfId="6388"/>
    <cellStyle name="20% - Accent2 3 4 2 3 2" xfId="14670"/>
    <cellStyle name="20% - Accent2 3 4 2 3 2 2" xfId="33732"/>
    <cellStyle name="20% - Accent2 3 4 2 3 2 3" xfId="52793"/>
    <cellStyle name="20% - Accent2 3 4 2 3 3" xfId="25454"/>
    <cellStyle name="20% - Accent2 3 4 2 3 4" xfId="44515"/>
    <cellStyle name="20% - Accent2 3 4 2 4" xfId="8882"/>
    <cellStyle name="20% - Accent2 3 4 2 4 2" xfId="17160"/>
    <cellStyle name="20% - Accent2 3 4 2 4 2 2" xfId="36222"/>
    <cellStyle name="20% - Accent2 3 4 2 4 2 3" xfId="55283"/>
    <cellStyle name="20% - Accent2 3 4 2 4 3" xfId="27944"/>
    <cellStyle name="20% - Accent2 3 4 2 4 4" xfId="47005"/>
    <cellStyle name="20% - Accent2 3 4 2 5" xfId="3099"/>
    <cellStyle name="20% - Accent2 3 4 2 5 2" xfId="22209"/>
    <cellStyle name="20% - Accent2 3 4 2 5 3" xfId="41270"/>
    <cellStyle name="20% - Accent2 3 4 2 6" xfId="11425"/>
    <cellStyle name="20% - Accent2 3 4 2 6 2" xfId="30487"/>
    <cellStyle name="20% - Accent2 3 4 2 6 3" xfId="49548"/>
    <cellStyle name="20% - Accent2 3 4 2 7" xfId="19666"/>
    <cellStyle name="20% - Accent2 3 4 2 8" xfId="38727"/>
    <cellStyle name="20% - Accent2 3 4 3" xfId="314"/>
    <cellStyle name="20% - Accent2 3 4 3 2" xfId="6390"/>
    <cellStyle name="20% - Accent2 3 4 3 2 2" xfId="14672"/>
    <cellStyle name="20% - Accent2 3 4 3 2 2 2" xfId="33734"/>
    <cellStyle name="20% - Accent2 3 4 3 2 2 3" xfId="52795"/>
    <cellStyle name="20% - Accent2 3 4 3 2 3" xfId="25456"/>
    <cellStyle name="20% - Accent2 3 4 3 2 4" xfId="44517"/>
    <cellStyle name="20% - Accent2 3 4 3 3" xfId="8884"/>
    <cellStyle name="20% - Accent2 3 4 3 3 2" xfId="17162"/>
    <cellStyle name="20% - Accent2 3 4 3 3 2 2" xfId="36224"/>
    <cellStyle name="20% - Accent2 3 4 3 3 2 3" xfId="55285"/>
    <cellStyle name="20% - Accent2 3 4 3 3 3" xfId="27946"/>
    <cellStyle name="20% - Accent2 3 4 3 3 4" xfId="47007"/>
    <cellStyle name="20% - Accent2 3 4 3 4" xfId="3101"/>
    <cellStyle name="20% - Accent2 3 4 3 4 2" xfId="22211"/>
    <cellStyle name="20% - Accent2 3 4 3 4 3" xfId="41272"/>
    <cellStyle name="20% - Accent2 3 4 3 5" xfId="11427"/>
    <cellStyle name="20% - Accent2 3 4 3 5 2" xfId="30489"/>
    <cellStyle name="20% - Accent2 3 4 3 5 3" xfId="49550"/>
    <cellStyle name="20% - Accent2 3 4 3 6" xfId="19668"/>
    <cellStyle name="20% - Accent2 3 4 3 7" xfId="38729"/>
    <cellStyle name="20% - Accent2 3 4 4" xfId="315"/>
    <cellStyle name="20% - Accent2 3 4 4 2" xfId="6391"/>
    <cellStyle name="20% - Accent2 3 4 4 2 2" xfId="14673"/>
    <cellStyle name="20% - Accent2 3 4 4 2 2 2" xfId="33735"/>
    <cellStyle name="20% - Accent2 3 4 4 2 2 3" xfId="52796"/>
    <cellStyle name="20% - Accent2 3 4 4 2 3" xfId="25457"/>
    <cellStyle name="20% - Accent2 3 4 4 2 4" xfId="44518"/>
    <cellStyle name="20% - Accent2 3 4 4 3" xfId="8885"/>
    <cellStyle name="20% - Accent2 3 4 4 3 2" xfId="17163"/>
    <cellStyle name="20% - Accent2 3 4 4 3 2 2" xfId="36225"/>
    <cellStyle name="20% - Accent2 3 4 4 3 2 3" xfId="55286"/>
    <cellStyle name="20% - Accent2 3 4 4 3 3" xfId="27947"/>
    <cellStyle name="20% - Accent2 3 4 4 3 4" xfId="47008"/>
    <cellStyle name="20% - Accent2 3 4 4 4" xfId="3102"/>
    <cellStyle name="20% - Accent2 3 4 4 4 2" xfId="22212"/>
    <cellStyle name="20% - Accent2 3 4 4 4 3" xfId="41273"/>
    <cellStyle name="20% - Accent2 3 4 4 5" xfId="11428"/>
    <cellStyle name="20% - Accent2 3 4 4 5 2" xfId="30490"/>
    <cellStyle name="20% - Accent2 3 4 4 5 3" xfId="49551"/>
    <cellStyle name="20% - Accent2 3 4 4 6" xfId="19669"/>
    <cellStyle name="20% - Accent2 3 4 4 7" xfId="38730"/>
    <cellStyle name="20% - Accent2 3 4 5" xfId="3103"/>
    <cellStyle name="20% - Accent2 3 4 5 2" xfId="11429"/>
    <cellStyle name="20% - Accent2 3 4 5 2 2" xfId="30491"/>
    <cellStyle name="20% - Accent2 3 4 5 2 3" xfId="49552"/>
    <cellStyle name="20% - Accent2 3 4 5 3" xfId="22213"/>
    <cellStyle name="20% - Accent2 3 4 5 4" xfId="41274"/>
    <cellStyle name="20% - Accent2 3 4 6" xfId="5767"/>
    <cellStyle name="20% - Accent2 3 4 6 2" xfId="14049"/>
    <cellStyle name="20% - Accent2 3 4 6 2 2" xfId="33111"/>
    <cellStyle name="20% - Accent2 3 4 6 2 3" xfId="52172"/>
    <cellStyle name="20% - Accent2 3 4 6 3" xfId="24833"/>
    <cellStyle name="20% - Accent2 3 4 6 4" xfId="43894"/>
    <cellStyle name="20% - Accent2 3 4 7" xfId="6387"/>
    <cellStyle name="20% - Accent2 3 4 7 2" xfId="14669"/>
    <cellStyle name="20% - Accent2 3 4 7 2 2" xfId="33731"/>
    <cellStyle name="20% - Accent2 3 4 7 2 3" xfId="52792"/>
    <cellStyle name="20% - Accent2 3 4 7 3" xfId="25453"/>
    <cellStyle name="20% - Accent2 3 4 7 4" xfId="44514"/>
    <cellStyle name="20% - Accent2 3 4 8" xfId="8881"/>
    <cellStyle name="20% - Accent2 3 4 8 2" xfId="17159"/>
    <cellStyle name="20% - Accent2 3 4 8 2 2" xfId="36221"/>
    <cellStyle name="20% - Accent2 3 4 8 2 3" xfId="55282"/>
    <cellStyle name="20% - Accent2 3 4 8 3" xfId="27943"/>
    <cellStyle name="20% - Accent2 3 4 8 4" xfId="47004"/>
    <cellStyle name="20% - Accent2 3 4 9" xfId="3098"/>
    <cellStyle name="20% - Accent2 3 4 9 2" xfId="22208"/>
    <cellStyle name="20% - Accent2 3 4 9 3" xfId="41269"/>
    <cellStyle name="20% - Accent2 3 5" xfId="316"/>
    <cellStyle name="20% - Accent2 3 5 2" xfId="317"/>
    <cellStyle name="20% - Accent2 3 5 2 2" xfId="6393"/>
    <cellStyle name="20% - Accent2 3 5 2 2 2" xfId="14675"/>
    <cellStyle name="20% - Accent2 3 5 2 2 2 2" xfId="33737"/>
    <cellStyle name="20% - Accent2 3 5 2 2 2 3" xfId="52798"/>
    <cellStyle name="20% - Accent2 3 5 2 2 3" xfId="25459"/>
    <cellStyle name="20% - Accent2 3 5 2 2 4" xfId="44520"/>
    <cellStyle name="20% - Accent2 3 5 2 3" xfId="8887"/>
    <cellStyle name="20% - Accent2 3 5 2 3 2" xfId="17165"/>
    <cellStyle name="20% - Accent2 3 5 2 3 2 2" xfId="36227"/>
    <cellStyle name="20% - Accent2 3 5 2 3 2 3" xfId="55288"/>
    <cellStyle name="20% - Accent2 3 5 2 3 3" xfId="27949"/>
    <cellStyle name="20% - Accent2 3 5 2 3 4" xfId="47010"/>
    <cellStyle name="20% - Accent2 3 5 2 4" xfId="3105"/>
    <cellStyle name="20% - Accent2 3 5 2 4 2" xfId="22215"/>
    <cellStyle name="20% - Accent2 3 5 2 4 3" xfId="41276"/>
    <cellStyle name="20% - Accent2 3 5 2 5" xfId="11431"/>
    <cellStyle name="20% - Accent2 3 5 2 5 2" xfId="30493"/>
    <cellStyle name="20% - Accent2 3 5 2 5 3" xfId="49554"/>
    <cellStyle name="20% - Accent2 3 5 2 6" xfId="19671"/>
    <cellStyle name="20% - Accent2 3 5 2 7" xfId="38732"/>
    <cellStyle name="20% - Accent2 3 5 3" xfId="6392"/>
    <cellStyle name="20% - Accent2 3 5 3 2" xfId="14674"/>
    <cellStyle name="20% - Accent2 3 5 3 2 2" xfId="33736"/>
    <cellStyle name="20% - Accent2 3 5 3 2 3" xfId="52797"/>
    <cellStyle name="20% - Accent2 3 5 3 3" xfId="25458"/>
    <cellStyle name="20% - Accent2 3 5 3 4" xfId="44519"/>
    <cellStyle name="20% - Accent2 3 5 4" xfId="8886"/>
    <cellStyle name="20% - Accent2 3 5 4 2" xfId="17164"/>
    <cellStyle name="20% - Accent2 3 5 4 2 2" xfId="36226"/>
    <cellStyle name="20% - Accent2 3 5 4 2 3" xfId="55287"/>
    <cellStyle name="20% - Accent2 3 5 4 3" xfId="27948"/>
    <cellStyle name="20% - Accent2 3 5 4 4" xfId="47009"/>
    <cellStyle name="20% - Accent2 3 5 5" xfId="3104"/>
    <cellStyle name="20% - Accent2 3 5 5 2" xfId="22214"/>
    <cellStyle name="20% - Accent2 3 5 5 3" xfId="41275"/>
    <cellStyle name="20% - Accent2 3 5 6" xfId="11430"/>
    <cellStyle name="20% - Accent2 3 5 6 2" xfId="30492"/>
    <cellStyle name="20% - Accent2 3 5 6 3" xfId="49553"/>
    <cellStyle name="20% - Accent2 3 5 7" xfId="19670"/>
    <cellStyle name="20% - Accent2 3 5 8" xfId="38731"/>
    <cellStyle name="20% - Accent2 3 6" xfId="318"/>
    <cellStyle name="20% - Accent2 3 6 2" xfId="319"/>
    <cellStyle name="20% - Accent2 3 6 2 2" xfId="6395"/>
    <cellStyle name="20% - Accent2 3 6 2 2 2" xfId="14677"/>
    <cellStyle name="20% - Accent2 3 6 2 2 2 2" xfId="33739"/>
    <cellStyle name="20% - Accent2 3 6 2 2 2 3" xfId="52800"/>
    <cellStyle name="20% - Accent2 3 6 2 2 3" xfId="25461"/>
    <cellStyle name="20% - Accent2 3 6 2 2 4" xfId="44522"/>
    <cellStyle name="20% - Accent2 3 6 2 3" xfId="8889"/>
    <cellStyle name="20% - Accent2 3 6 2 3 2" xfId="17167"/>
    <cellStyle name="20% - Accent2 3 6 2 3 2 2" xfId="36229"/>
    <cellStyle name="20% - Accent2 3 6 2 3 2 3" xfId="55290"/>
    <cellStyle name="20% - Accent2 3 6 2 3 3" xfId="27951"/>
    <cellStyle name="20% - Accent2 3 6 2 3 4" xfId="47012"/>
    <cellStyle name="20% - Accent2 3 6 2 4" xfId="3107"/>
    <cellStyle name="20% - Accent2 3 6 2 4 2" xfId="22217"/>
    <cellStyle name="20% - Accent2 3 6 2 4 3" xfId="41278"/>
    <cellStyle name="20% - Accent2 3 6 2 5" xfId="11433"/>
    <cellStyle name="20% - Accent2 3 6 2 5 2" xfId="30495"/>
    <cellStyle name="20% - Accent2 3 6 2 5 3" xfId="49556"/>
    <cellStyle name="20% - Accent2 3 6 2 6" xfId="19673"/>
    <cellStyle name="20% - Accent2 3 6 2 7" xfId="38734"/>
    <cellStyle name="20% - Accent2 3 6 3" xfId="6394"/>
    <cellStyle name="20% - Accent2 3 6 3 2" xfId="14676"/>
    <cellStyle name="20% - Accent2 3 6 3 2 2" xfId="33738"/>
    <cellStyle name="20% - Accent2 3 6 3 2 3" xfId="52799"/>
    <cellStyle name="20% - Accent2 3 6 3 3" xfId="25460"/>
    <cellStyle name="20% - Accent2 3 6 3 4" xfId="44521"/>
    <cellStyle name="20% - Accent2 3 6 4" xfId="8888"/>
    <cellStyle name="20% - Accent2 3 6 4 2" xfId="17166"/>
    <cellStyle name="20% - Accent2 3 6 4 2 2" xfId="36228"/>
    <cellStyle name="20% - Accent2 3 6 4 2 3" xfId="55289"/>
    <cellStyle name="20% - Accent2 3 6 4 3" xfId="27950"/>
    <cellStyle name="20% - Accent2 3 6 4 4" xfId="47011"/>
    <cellStyle name="20% - Accent2 3 6 5" xfId="3106"/>
    <cellStyle name="20% - Accent2 3 6 5 2" xfId="22216"/>
    <cellStyle name="20% - Accent2 3 6 5 3" xfId="41277"/>
    <cellStyle name="20% - Accent2 3 6 6" xfId="11432"/>
    <cellStyle name="20% - Accent2 3 6 6 2" xfId="30494"/>
    <cellStyle name="20% - Accent2 3 6 6 3" xfId="49555"/>
    <cellStyle name="20% - Accent2 3 6 7" xfId="19672"/>
    <cellStyle name="20% - Accent2 3 6 8" xfId="38733"/>
    <cellStyle name="20% - Accent2 3 7" xfId="320"/>
    <cellStyle name="20% - Accent2 3 7 2" xfId="6396"/>
    <cellStyle name="20% - Accent2 3 7 2 2" xfId="14678"/>
    <cellStyle name="20% - Accent2 3 7 2 2 2" xfId="33740"/>
    <cellStyle name="20% - Accent2 3 7 2 2 3" xfId="52801"/>
    <cellStyle name="20% - Accent2 3 7 2 3" xfId="25462"/>
    <cellStyle name="20% - Accent2 3 7 2 4" xfId="44523"/>
    <cellStyle name="20% - Accent2 3 7 3" xfId="8890"/>
    <cellStyle name="20% - Accent2 3 7 3 2" xfId="17168"/>
    <cellStyle name="20% - Accent2 3 7 3 2 2" xfId="36230"/>
    <cellStyle name="20% - Accent2 3 7 3 2 3" xfId="55291"/>
    <cellStyle name="20% - Accent2 3 7 3 3" xfId="27952"/>
    <cellStyle name="20% - Accent2 3 7 3 4" xfId="47013"/>
    <cellStyle name="20% - Accent2 3 7 4" xfId="3108"/>
    <cellStyle name="20% - Accent2 3 7 4 2" xfId="22218"/>
    <cellStyle name="20% - Accent2 3 7 4 3" xfId="41279"/>
    <cellStyle name="20% - Accent2 3 7 5" xfId="11434"/>
    <cellStyle name="20% - Accent2 3 7 5 2" xfId="30496"/>
    <cellStyle name="20% - Accent2 3 7 5 3" xfId="49557"/>
    <cellStyle name="20% - Accent2 3 7 6" xfId="19674"/>
    <cellStyle name="20% - Accent2 3 7 7" xfId="38735"/>
    <cellStyle name="20% - Accent2 3 8" xfId="321"/>
    <cellStyle name="20% - Accent2 3 8 2" xfId="6397"/>
    <cellStyle name="20% - Accent2 3 8 2 2" xfId="14679"/>
    <cellStyle name="20% - Accent2 3 8 2 2 2" xfId="33741"/>
    <cellStyle name="20% - Accent2 3 8 2 2 3" xfId="52802"/>
    <cellStyle name="20% - Accent2 3 8 2 3" xfId="25463"/>
    <cellStyle name="20% - Accent2 3 8 2 4" xfId="44524"/>
    <cellStyle name="20% - Accent2 3 8 3" xfId="8891"/>
    <cellStyle name="20% - Accent2 3 8 3 2" xfId="17169"/>
    <cellStyle name="20% - Accent2 3 8 3 2 2" xfId="36231"/>
    <cellStyle name="20% - Accent2 3 8 3 2 3" xfId="55292"/>
    <cellStyle name="20% - Accent2 3 8 3 3" xfId="27953"/>
    <cellStyle name="20% - Accent2 3 8 3 4" xfId="47014"/>
    <cellStyle name="20% - Accent2 3 8 4" xfId="3109"/>
    <cellStyle name="20% - Accent2 3 8 4 2" xfId="22219"/>
    <cellStyle name="20% - Accent2 3 8 4 3" xfId="41280"/>
    <cellStyle name="20% - Accent2 3 8 5" xfId="11435"/>
    <cellStyle name="20% - Accent2 3 8 5 2" xfId="30497"/>
    <cellStyle name="20% - Accent2 3 8 5 3" xfId="49558"/>
    <cellStyle name="20% - Accent2 3 8 6" xfId="19675"/>
    <cellStyle name="20% - Accent2 3 8 7" xfId="38736"/>
    <cellStyle name="20% - Accent2 3 9" xfId="3110"/>
    <cellStyle name="20% - Accent2 3 9 2" xfId="11436"/>
    <cellStyle name="20% - Accent2 3 9 2 2" xfId="30498"/>
    <cellStyle name="20% - Accent2 3 9 2 3" xfId="49559"/>
    <cellStyle name="20% - Accent2 3 9 3" xfId="22220"/>
    <cellStyle name="20% - Accent2 3 9 4" xfId="41281"/>
    <cellStyle name="20% - Accent2 4" xfId="322"/>
    <cellStyle name="20% - Accent2 4 10" xfId="5679"/>
    <cellStyle name="20% - Accent2 4 10 2" xfId="13965"/>
    <cellStyle name="20% - Accent2 4 10 2 2" xfId="33027"/>
    <cellStyle name="20% - Accent2 4 10 2 3" xfId="52088"/>
    <cellStyle name="20% - Accent2 4 10 3" xfId="24749"/>
    <cellStyle name="20% - Accent2 4 10 4" xfId="43810"/>
    <cellStyle name="20% - Accent2 4 11" xfId="6398"/>
    <cellStyle name="20% - Accent2 4 11 2" xfId="14680"/>
    <cellStyle name="20% - Accent2 4 11 2 2" xfId="33742"/>
    <cellStyle name="20% - Accent2 4 11 2 3" xfId="52803"/>
    <cellStyle name="20% - Accent2 4 11 3" xfId="25464"/>
    <cellStyle name="20% - Accent2 4 11 4" xfId="44525"/>
    <cellStyle name="20% - Accent2 4 12" xfId="8892"/>
    <cellStyle name="20% - Accent2 4 12 2" xfId="17170"/>
    <cellStyle name="20% - Accent2 4 12 2 2" xfId="36232"/>
    <cellStyle name="20% - Accent2 4 12 2 3" xfId="55293"/>
    <cellStyle name="20% - Accent2 4 12 3" xfId="27954"/>
    <cellStyle name="20% - Accent2 4 12 4" xfId="47015"/>
    <cellStyle name="20% - Accent2 4 13" xfId="3111"/>
    <cellStyle name="20% - Accent2 4 13 2" xfId="22221"/>
    <cellStyle name="20% - Accent2 4 13 3" xfId="41282"/>
    <cellStyle name="20% - Accent2 4 14" xfId="11437"/>
    <cellStyle name="20% - Accent2 4 14 2" xfId="30499"/>
    <cellStyle name="20% - Accent2 4 14 3" xfId="49560"/>
    <cellStyle name="20% - Accent2 4 15" xfId="19676"/>
    <cellStyle name="20% - Accent2 4 16" xfId="38737"/>
    <cellStyle name="20% - Accent2 4 2" xfId="323"/>
    <cellStyle name="20% - Accent2 4 2 10" xfId="3112"/>
    <cellStyle name="20% - Accent2 4 2 10 2" xfId="22222"/>
    <cellStyle name="20% - Accent2 4 2 10 3" xfId="41283"/>
    <cellStyle name="20% - Accent2 4 2 11" xfId="11438"/>
    <cellStyle name="20% - Accent2 4 2 11 2" xfId="30500"/>
    <cellStyle name="20% - Accent2 4 2 11 3" xfId="49561"/>
    <cellStyle name="20% - Accent2 4 2 12" xfId="19677"/>
    <cellStyle name="20% - Accent2 4 2 13" xfId="38738"/>
    <cellStyle name="20% - Accent2 4 2 2" xfId="324"/>
    <cellStyle name="20% - Accent2 4 2 2 2" xfId="325"/>
    <cellStyle name="20% - Accent2 4 2 2 2 2" xfId="6401"/>
    <cellStyle name="20% - Accent2 4 2 2 2 2 2" xfId="14683"/>
    <cellStyle name="20% - Accent2 4 2 2 2 2 2 2" xfId="33745"/>
    <cellStyle name="20% - Accent2 4 2 2 2 2 2 3" xfId="52806"/>
    <cellStyle name="20% - Accent2 4 2 2 2 2 3" xfId="25467"/>
    <cellStyle name="20% - Accent2 4 2 2 2 2 4" xfId="44528"/>
    <cellStyle name="20% - Accent2 4 2 2 2 3" xfId="8895"/>
    <cellStyle name="20% - Accent2 4 2 2 2 3 2" xfId="17173"/>
    <cellStyle name="20% - Accent2 4 2 2 2 3 2 2" xfId="36235"/>
    <cellStyle name="20% - Accent2 4 2 2 2 3 2 3" xfId="55296"/>
    <cellStyle name="20% - Accent2 4 2 2 2 3 3" xfId="27957"/>
    <cellStyle name="20% - Accent2 4 2 2 2 3 4" xfId="47018"/>
    <cellStyle name="20% - Accent2 4 2 2 2 4" xfId="3114"/>
    <cellStyle name="20% - Accent2 4 2 2 2 4 2" xfId="22224"/>
    <cellStyle name="20% - Accent2 4 2 2 2 4 3" xfId="41285"/>
    <cellStyle name="20% - Accent2 4 2 2 2 5" xfId="11440"/>
    <cellStyle name="20% - Accent2 4 2 2 2 5 2" xfId="30502"/>
    <cellStyle name="20% - Accent2 4 2 2 2 5 3" xfId="49563"/>
    <cellStyle name="20% - Accent2 4 2 2 2 6" xfId="19679"/>
    <cellStyle name="20% - Accent2 4 2 2 2 7" xfId="38740"/>
    <cellStyle name="20% - Accent2 4 2 2 3" xfId="6400"/>
    <cellStyle name="20% - Accent2 4 2 2 3 2" xfId="14682"/>
    <cellStyle name="20% - Accent2 4 2 2 3 2 2" xfId="33744"/>
    <cellStyle name="20% - Accent2 4 2 2 3 2 3" xfId="52805"/>
    <cellStyle name="20% - Accent2 4 2 2 3 3" xfId="25466"/>
    <cellStyle name="20% - Accent2 4 2 2 3 4" xfId="44527"/>
    <cellStyle name="20% - Accent2 4 2 2 4" xfId="8894"/>
    <cellStyle name="20% - Accent2 4 2 2 4 2" xfId="17172"/>
    <cellStyle name="20% - Accent2 4 2 2 4 2 2" xfId="36234"/>
    <cellStyle name="20% - Accent2 4 2 2 4 2 3" xfId="55295"/>
    <cellStyle name="20% - Accent2 4 2 2 4 3" xfId="27956"/>
    <cellStyle name="20% - Accent2 4 2 2 4 4" xfId="47017"/>
    <cellStyle name="20% - Accent2 4 2 2 5" xfId="3113"/>
    <cellStyle name="20% - Accent2 4 2 2 5 2" xfId="22223"/>
    <cellStyle name="20% - Accent2 4 2 2 5 3" xfId="41284"/>
    <cellStyle name="20% - Accent2 4 2 2 6" xfId="11439"/>
    <cellStyle name="20% - Accent2 4 2 2 6 2" xfId="30501"/>
    <cellStyle name="20% - Accent2 4 2 2 6 3" xfId="49562"/>
    <cellStyle name="20% - Accent2 4 2 2 7" xfId="19678"/>
    <cellStyle name="20% - Accent2 4 2 2 8" xfId="38739"/>
    <cellStyle name="20% - Accent2 4 2 3" xfId="326"/>
    <cellStyle name="20% - Accent2 4 2 3 2" xfId="327"/>
    <cellStyle name="20% - Accent2 4 2 3 2 2" xfId="6403"/>
    <cellStyle name="20% - Accent2 4 2 3 2 2 2" xfId="14685"/>
    <cellStyle name="20% - Accent2 4 2 3 2 2 2 2" xfId="33747"/>
    <cellStyle name="20% - Accent2 4 2 3 2 2 2 3" xfId="52808"/>
    <cellStyle name="20% - Accent2 4 2 3 2 2 3" xfId="25469"/>
    <cellStyle name="20% - Accent2 4 2 3 2 2 4" xfId="44530"/>
    <cellStyle name="20% - Accent2 4 2 3 2 3" xfId="8897"/>
    <cellStyle name="20% - Accent2 4 2 3 2 3 2" xfId="17175"/>
    <cellStyle name="20% - Accent2 4 2 3 2 3 2 2" xfId="36237"/>
    <cellStyle name="20% - Accent2 4 2 3 2 3 2 3" xfId="55298"/>
    <cellStyle name="20% - Accent2 4 2 3 2 3 3" xfId="27959"/>
    <cellStyle name="20% - Accent2 4 2 3 2 3 4" xfId="47020"/>
    <cellStyle name="20% - Accent2 4 2 3 2 4" xfId="3116"/>
    <cellStyle name="20% - Accent2 4 2 3 2 4 2" xfId="22226"/>
    <cellStyle name="20% - Accent2 4 2 3 2 4 3" xfId="41287"/>
    <cellStyle name="20% - Accent2 4 2 3 2 5" xfId="11442"/>
    <cellStyle name="20% - Accent2 4 2 3 2 5 2" xfId="30504"/>
    <cellStyle name="20% - Accent2 4 2 3 2 5 3" xfId="49565"/>
    <cellStyle name="20% - Accent2 4 2 3 2 6" xfId="19681"/>
    <cellStyle name="20% - Accent2 4 2 3 2 7" xfId="38742"/>
    <cellStyle name="20% - Accent2 4 2 3 3" xfId="6402"/>
    <cellStyle name="20% - Accent2 4 2 3 3 2" xfId="14684"/>
    <cellStyle name="20% - Accent2 4 2 3 3 2 2" xfId="33746"/>
    <cellStyle name="20% - Accent2 4 2 3 3 2 3" xfId="52807"/>
    <cellStyle name="20% - Accent2 4 2 3 3 3" xfId="25468"/>
    <cellStyle name="20% - Accent2 4 2 3 3 4" xfId="44529"/>
    <cellStyle name="20% - Accent2 4 2 3 4" xfId="8896"/>
    <cellStyle name="20% - Accent2 4 2 3 4 2" xfId="17174"/>
    <cellStyle name="20% - Accent2 4 2 3 4 2 2" xfId="36236"/>
    <cellStyle name="20% - Accent2 4 2 3 4 2 3" xfId="55297"/>
    <cellStyle name="20% - Accent2 4 2 3 4 3" xfId="27958"/>
    <cellStyle name="20% - Accent2 4 2 3 4 4" xfId="47019"/>
    <cellStyle name="20% - Accent2 4 2 3 5" xfId="3115"/>
    <cellStyle name="20% - Accent2 4 2 3 5 2" xfId="22225"/>
    <cellStyle name="20% - Accent2 4 2 3 5 3" xfId="41286"/>
    <cellStyle name="20% - Accent2 4 2 3 6" xfId="11441"/>
    <cellStyle name="20% - Accent2 4 2 3 6 2" xfId="30503"/>
    <cellStyle name="20% - Accent2 4 2 3 6 3" xfId="49564"/>
    <cellStyle name="20% - Accent2 4 2 3 7" xfId="19680"/>
    <cellStyle name="20% - Accent2 4 2 3 8" xfId="38741"/>
    <cellStyle name="20% - Accent2 4 2 4" xfId="328"/>
    <cellStyle name="20% - Accent2 4 2 4 2" xfId="6404"/>
    <cellStyle name="20% - Accent2 4 2 4 2 2" xfId="14686"/>
    <cellStyle name="20% - Accent2 4 2 4 2 2 2" xfId="33748"/>
    <cellStyle name="20% - Accent2 4 2 4 2 2 3" xfId="52809"/>
    <cellStyle name="20% - Accent2 4 2 4 2 3" xfId="25470"/>
    <cellStyle name="20% - Accent2 4 2 4 2 4" xfId="44531"/>
    <cellStyle name="20% - Accent2 4 2 4 3" xfId="8898"/>
    <cellStyle name="20% - Accent2 4 2 4 3 2" xfId="17176"/>
    <cellStyle name="20% - Accent2 4 2 4 3 2 2" xfId="36238"/>
    <cellStyle name="20% - Accent2 4 2 4 3 2 3" xfId="55299"/>
    <cellStyle name="20% - Accent2 4 2 4 3 3" xfId="27960"/>
    <cellStyle name="20% - Accent2 4 2 4 3 4" xfId="47021"/>
    <cellStyle name="20% - Accent2 4 2 4 4" xfId="3117"/>
    <cellStyle name="20% - Accent2 4 2 4 4 2" xfId="22227"/>
    <cellStyle name="20% - Accent2 4 2 4 4 3" xfId="41288"/>
    <cellStyle name="20% - Accent2 4 2 4 5" xfId="11443"/>
    <cellStyle name="20% - Accent2 4 2 4 5 2" xfId="30505"/>
    <cellStyle name="20% - Accent2 4 2 4 5 3" xfId="49566"/>
    <cellStyle name="20% - Accent2 4 2 4 6" xfId="19682"/>
    <cellStyle name="20% - Accent2 4 2 4 7" xfId="38743"/>
    <cellStyle name="20% - Accent2 4 2 5" xfId="329"/>
    <cellStyle name="20% - Accent2 4 2 5 2" xfId="6405"/>
    <cellStyle name="20% - Accent2 4 2 5 2 2" xfId="14687"/>
    <cellStyle name="20% - Accent2 4 2 5 2 2 2" xfId="33749"/>
    <cellStyle name="20% - Accent2 4 2 5 2 2 3" xfId="52810"/>
    <cellStyle name="20% - Accent2 4 2 5 2 3" xfId="25471"/>
    <cellStyle name="20% - Accent2 4 2 5 2 4" xfId="44532"/>
    <cellStyle name="20% - Accent2 4 2 5 3" xfId="8899"/>
    <cellStyle name="20% - Accent2 4 2 5 3 2" xfId="17177"/>
    <cellStyle name="20% - Accent2 4 2 5 3 2 2" xfId="36239"/>
    <cellStyle name="20% - Accent2 4 2 5 3 2 3" xfId="55300"/>
    <cellStyle name="20% - Accent2 4 2 5 3 3" xfId="27961"/>
    <cellStyle name="20% - Accent2 4 2 5 3 4" xfId="47022"/>
    <cellStyle name="20% - Accent2 4 2 5 4" xfId="3118"/>
    <cellStyle name="20% - Accent2 4 2 5 4 2" xfId="22228"/>
    <cellStyle name="20% - Accent2 4 2 5 4 3" xfId="41289"/>
    <cellStyle name="20% - Accent2 4 2 5 5" xfId="11444"/>
    <cellStyle name="20% - Accent2 4 2 5 5 2" xfId="30506"/>
    <cellStyle name="20% - Accent2 4 2 5 5 3" xfId="49567"/>
    <cellStyle name="20% - Accent2 4 2 5 6" xfId="19683"/>
    <cellStyle name="20% - Accent2 4 2 5 7" xfId="38744"/>
    <cellStyle name="20% - Accent2 4 2 6" xfId="3119"/>
    <cellStyle name="20% - Accent2 4 2 6 2" xfId="11445"/>
    <cellStyle name="20% - Accent2 4 2 6 2 2" xfId="30507"/>
    <cellStyle name="20% - Accent2 4 2 6 2 3" xfId="49568"/>
    <cellStyle name="20% - Accent2 4 2 6 3" xfId="22229"/>
    <cellStyle name="20% - Accent2 4 2 6 4" xfId="41290"/>
    <cellStyle name="20% - Accent2 4 2 7" xfId="5881"/>
    <cellStyle name="20% - Accent2 4 2 7 2" xfId="14163"/>
    <cellStyle name="20% - Accent2 4 2 7 2 2" xfId="33225"/>
    <cellStyle name="20% - Accent2 4 2 7 2 3" xfId="52286"/>
    <cellStyle name="20% - Accent2 4 2 7 3" xfId="24947"/>
    <cellStyle name="20% - Accent2 4 2 7 4" xfId="44008"/>
    <cellStyle name="20% - Accent2 4 2 8" xfId="6399"/>
    <cellStyle name="20% - Accent2 4 2 8 2" xfId="14681"/>
    <cellStyle name="20% - Accent2 4 2 8 2 2" xfId="33743"/>
    <cellStyle name="20% - Accent2 4 2 8 2 3" xfId="52804"/>
    <cellStyle name="20% - Accent2 4 2 8 3" xfId="25465"/>
    <cellStyle name="20% - Accent2 4 2 8 4" xfId="44526"/>
    <cellStyle name="20% - Accent2 4 2 9" xfId="8893"/>
    <cellStyle name="20% - Accent2 4 2 9 2" xfId="17171"/>
    <cellStyle name="20% - Accent2 4 2 9 2 2" xfId="36233"/>
    <cellStyle name="20% - Accent2 4 2 9 2 3" xfId="55294"/>
    <cellStyle name="20% - Accent2 4 2 9 3" xfId="27955"/>
    <cellStyle name="20% - Accent2 4 2 9 4" xfId="47016"/>
    <cellStyle name="20% - Accent2 4 3" xfId="330"/>
    <cellStyle name="20% - Accent2 4 3 10" xfId="3120"/>
    <cellStyle name="20% - Accent2 4 3 10 2" xfId="22230"/>
    <cellStyle name="20% - Accent2 4 3 10 3" xfId="41291"/>
    <cellStyle name="20% - Accent2 4 3 11" xfId="11446"/>
    <cellStyle name="20% - Accent2 4 3 11 2" xfId="30508"/>
    <cellStyle name="20% - Accent2 4 3 11 3" xfId="49569"/>
    <cellStyle name="20% - Accent2 4 3 12" xfId="19684"/>
    <cellStyle name="20% - Accent2 4 3 13" xfId="38745"/>
    <cellStyle name="20% - Accent2 4 3 2" xfId="331"/>
    <cellStyle name="20% - Accent2 4 3 2 2" xfId="332"/>
    <cellStyle name="20% - Accent2 4 3 2 2 2" xfId="6408"/>
    <cellStyle name="20% - Accent2 4 3 2 2 2 2" xfId="14690"/>
    <cellStyle name="20% - Accent2 4 3 2 2 2 2 2" xfId="33752"/>
    <cellStyle name="20% - Accent2 4 3 2 2 2 2 3" xfId="52813"/>
    <cellStyle name="20% - Accent2 4 3 2 2 2 3" xfId="25474"/>
    <cellStyle name="20% - Accent2 4 3 2 2 2 4" xfId="44535"/>
    <cellStyle name="20% - Accent2 4 3 2 2 3" xfId="8902"/>
    <cellStyle name="20% - Accent2 4 3 2 2 3 2" xfId="17180"/>
    <cellStyle name="20% - Accent2 4 3 2 2 3 2 2" xfId="36242"/>
    <cellStyle name="20% - Accent2 4 3 2 2 3 2 3" xfId="55303"/>
    <cellStyle name="20% - Accent2 4 3 2 2 3 3" xfId="27964"/>
    <cellStyle name="20% - Accent2 4 3 2 2 3 4" xfId="47025"/>
    <cellStyle name="20% - Accent2 4 3 2 2 4" xfId="3122"/>
    <cellStyle name="20% - Accent2 4 3 2 2 4 2" xfId="22232"/>
    <cellStyle name="20% - Accent2 4 3 2 2 4 3" xfId="41293"/>
    <cellStyle name="20% - Accent2 4 3 2 2 5" xfId="11448"/>
    <cellStyle name="20% - Accent2 4 3 2 2 5 2" xfId="30510"/>
    <cellStyle name="20% - Accent2 4 3 2 2 5 3" xfId="49571"/>
    <cellStyle name="20% - Accent2 4 3 2 2 6" xfId="19686"/>
    <cellStyle name="20% - Accent2 4 3 2 2 7" xfId="38747"/>
    <cellStyle name="20% - Accent2 4 3 2 3" xfId="6407"/>
    <cellStyle name="20% - Accent2 4 3 2 3 2" xfId="14689"/>
    <cellStyle name="20% - Accent2 4 3 2 3 2 2" xfId="33751"/>
    <cellStyle name="20% - Accent2 4 3 2 3 2 3" xfId="52812"/>
    <cellStyle name="20% - Accent2 4 3 2 3 3" xfId="25473"/>
    <cellStyle name="20% - Accent2 4 3 2 3 4" xfId="44534"/>
    <cellStyle name="20% - Accent2 4 3 2 4" xfId="8901"/>
    <cellStyle name="20% - Accent2 4 3 2 4 2" xfId="17179"/>
    <cellStyle name="20% - Accent2 4 3 2 4 2 2" xfId="36241"/>
    <cellStyle name="20% - Accent2 4 3 2 4 2 3" xfId="55302"/>
    <cellStyle name="20% - Accent2 4 3 2 4 3" xfId="27963"/>
    <cellStyle name="20% - Accent2 4 3 2 4 4" xfId="47024"/>
    <cellStyle name="20% - Accent2 4 3 2 5" xfId="3121"/>
    <cellStyle name="20% - Accent2 4 3 2 5 2" xfId="22231"/>
    <cellStyle name="20% - Accent2 4 3 2 5 3" xfId="41292"/>
    <cellStyle name="20% - Accent2 4 3 2 6" xfId="11447"/>
    <cellStyle name="20% - Accent2 4 3 2 6 2" xfId="30509"/>
    <cellStyle name="20% - Accent2 4 3 2 6 3" xfId="49570"/>
    <cellStyle name="20% - Accent2 4 3 2 7" xfId="19685"/>
    <cellStyle name="20% - Accent2 4 3 2 8" xfId="38746"/>
    <cellStyle name="20% - Accent2 4 3 3" xfId="333"/>
    <cellStyle name="20% - Accent2 4 3 3 2" xfId="334"/>
    <cellStyle name="20% - Accent2 4 3 3 2 2" xfId="6410"/>
    <cellStyle name="20% - Accent2 4 3 3 2 2 2" xfId="14692"/>
    <cellStyle name="20% - Accent2 4 3 3 2 2 2 2" xfId="33754"/>
    <cellStyle name="20% - Accent2 4 3 3 2 2 2 3" xfId="52815"/>
    <cellStyle name="20% - Accent2 4 3 3 2 2 3" xfId="25476"/>
    <cellStyle name="20% - Accent2 4 3 3 2 2 4" xfId="44537"/>
    <cellStyle name="20% - Accent2 4 3 3 2 3" xfId="8904"/>
    <cellStyle name="20% - Accent2 4 3 3 2 3 2" xfId="17182"/>
    <cellStyle name="20% - Accent2 4 3 3 2 3 2 2" xfId="36244"/>
    <cellStyle name="20% - Accent2 4 3 3 2 3 2 3" xfId="55305"/>
    <cellStyle name="20% - Accent2 4 3 3 2 3 3" xfId="27966"/>
    <cellStyle name="20% - Accent2 4 3 3 2 3 4" xfId="47027"/>
    <cellStyle name="20% - Accent2 4 3 3 2 4" xfId="3124"/>
    <cellStyle name="20% - Accent2 4 3 3 2 4 2" xfId="22234"/>
    <cellStyle name="20% - Accent2 4 3 3 2 4 3" xfId="41295"/>
    <cellStyle name="20% - Accent2 4 3 3 2 5" xfId="11450"/>
    <cellStyle name="20% - Accent2 4 3 3 2 5 2" xfId="30512"/>
    <cellStyle name="20% - Accent2 4 3 3 2 5 3" xfId="49573"/>
    <cellStyle name="20% - Accent2 4 3 3 2 6" xfId="19688"/>
    <cellStyle name="20% - Accent2 4 3 3 2 7" xfId="38749"/>
    <cellStyle name="20% - Accent2 4 3 3 3" xfId="6409"/>
    <cellStyle name="20% - Accent2 4 3 3 3 2" xfId="14691"/>
    <cellStyle name="20% - Accent2 4 3 3 3 2 2" xfId="33753"/>
    <cellStyle name="20% - Accent2 4 3 3 3 2 3" xfId="52814"/>
    <cellStyle name="20% - Accent2 4 3 3 3 3" xfId="25475"/>
    <cellStyle name="20% - Accent2 4 3 3 3 4" xfId="44536"/>
    <cellStyle name="20% - Accent2 4 3 3 4" xfId="8903"/>
    <cellStyle name="20% - Accent2 4 3 3 4 2" xfId="17181"/>
    <cellStyle name="20% - Accent2 4 3 3 4 2 2" xfId="36243"/>
    <cellStyle name="20% - Accent2 4 3 3 4 2 3" xfId="55304"/>
    <cellStyle name="20% - Accent2 4 3 3 4 3" xfId="27965"/>
    <cellStyle name="20% - Accent2 4 3 3 4 4" xfId="47026"/>
    <cellStyle name="20% - Accent2 4 3 3 5" xfId="3123"/>
    <cellStyle name="20% - Accent2 4 3 3 5 2" xfId="22233"/>
    <cellStyle name="20% - Accent2 4 3 3 5 3" xfId="41294"/>
    <cellStyle name="20% - Accent2 4 3 3 6" xfId="11449"/>
    <cellStyle name="20% - Accent2 4 3 3 6 2" xfId="30511"/>
    <cellStyle name="20% - Accent2 4 3 3 6 3" xfId="49572"/>
    <cellStyle name="20% - Accent2 4 3 3 7" xfId="19687"/>
    <cellStyle name="20% - Accent2 4 3 3 8" xfId="38748"/>
    <cellStyle name="20% - Accent2 4 3 4" xfId="335"/>
    <cellStyle name="20% - Accent2 4 3 4 2" xfId="6411"/>
    <cellStyle name="20% - Accent2 4 3 4 2 2" xfId="14693"/>
    <cellStyle name="20% - Accent2 4 3 4 2 2 2" xfId="33755"/>
    <cellStyle name="20% - Accent2 4 3 4 2 2 3" xfId="52816"/>
    <cellStyle name="20% - Accent2 4 3 4 2 3" xfId="25477"/>
    <cellStyle name="20% - Accent2 4 3 4 2 4" xfId="44538"/>
    <cellStyle name="20% - Accent2 4 3 4 3" xfId="8905"/>
    <cellStyle name="20% - Accent2 4 3 4 3 2" xfId="17183"/>
    <cellStyle name="20% - Accent2 4 3 4 3 2 2" xfId="36245"/>
    <cellStyle name="20% - Accent2 4 3 4 3 2 3" xfId="55306"/>
    <cellStyle name="20% - Accent2 4 3 4 3 3" xfId="27967"/>
    <cellStyle name="20% - Accent2 4 3 4 3 4" xfId="47028"/>
    <cellStyle name="20% - Accent2 4 3 4 4" xfId="3125"/>
    <cellStyle name="20% - Accent2 4 3 4 4 2" xfId="22235"/>
    <cellStyle name="20% - Accent2 4 3 4 4 3" xfId="41296"/>
    <cellStyle name="20% - Accent2 4 3 4 5" xfId="11451"/>
    <cellStyle name="20% - Accent2 4 3 4 5 2" xfId="30513"/>
    <cellStyle name="20% - Accent2 4 3 4 5 3" xfId="49574"/>
    <cellStyle name="20% - Accent2 4 3 4 6" xfId="19689"/>
    <cellStyle name="20% - Accent2 4 3 4 7" xfId="38750"/>
    <cellStyle name="20% - Accent2 4 3 5" xfId="336"/>
    <cellStyle name="20% - Accent2 4 3 5 2" xfId="6412"/>
    <cellStyle name="20% - Accent2 4 3 5 2 2" xfId="14694"/>
    <cellStyle name="20% - Accent2 4 3 5 2 2 2" xfId="33756"/>
    <cellStyle name="20% - Accent2 4 3 5 2 2 3" xfId="52817"/>
    <cellStyle name="20% - Accent2 4 3 5 2 3" xfId="25478"/>
    <cellStyle name="20% - Accent2 4 3 5 2 4" xfId="44539"/>
    <cellStyle name="20% - Accent2 4 3 5 3" xfId="8906"/>
    <cellStyle name="20% - Accent2 4 3 5 3 2" xfId="17184"/>
    <cellStyle name="20% - Accent2 4 3 5 3 2 2" xfId="36246"/>
    <cellStyle name="20% - Accent2 4 3 5 3 2 3" xfId="55307"/>
    <cellStyle name="20% - Accent2 4 3 5 3 3" xfId="27968"/>
    <cellStyle name="20% - Accent2 4 3 5 3 4" xfId="47029"/>
    <cellStyle name="20% - Accent2 4 3 5 4" xfId="3126"/>
    <cellStyle name="20% - Accent2 4 3 5 4 2" xfId="22236"/>
    <cellStyle name="20% - Accent2 4 3 5 4 3" xfId="41297"/>
    <cellStyle name="20% - Accent2 4 3 5 5" xfId="11452"/>
    <cellStyle name="20% - Accent2 4 3 5 5 2" xfId="30514"/>
    <cellStyle name="20% - Accent2 4 3 5 5 3" xfId="49575"/>
    <cellStyle name="20% - Accent2 4 3 5 6" xfId="19690"/>
    <cellStyle name="20% - Accent2 4 3 5 7" xfId="38751"/>
    <cellStyle name="20% - Accent2 4 3 6" xfId="3127"/>
    <cellStyle name="20% - Accent2 4 3 6 2" xfId="11453"/>
    <cellStyle name="20% - Accent2 4 3 6 2 2" xfId="30515"/>
    <cellStyle name="20% - Accent2 4 3 6 2 3" xfId="49576"/>
    <cellStyle name="20% - Accent2 4 3 6 3" xfId="22237"/>
    <cellStyle name="20% - Accent2 4 3 6 4" xfId="41298"/>
    <cellStyle name="20% - Accent2 4 3 7" xfId="5979"/>
    <cellStyle name="20% - Accent2 4 3 7 2" xfId="14261"/>
    <cellStyle name="20% - Accent2 4 3 7 2 2" xfId="33323"/>
    <cellStyle name="20% - Accent2 4 3 7 2 3" xfId="52384"/>
    <cellStyle name="20% - Accent2 4 3 7 3" xfId="25045"/>
    <cellStyle name="20% - Accent2 4 3 7 4" xfId="44106"/>
    <cellStyle name="20% - Accent2 4 3 8" xfId="6406"/>
    <cellStyle name="20% - Accent2 4 3 8 2" xfId="14688"/>
    <cellStyle name="20% - Accent2 4 3 8 2 2" xfId="33750"/>
    <cellStyle name="20% - Accent2 4 3 8 2 3" xfId="52811"/>
    <cellStyle name="20% - Accent2 4 3 8 3" xfId="25472"/>
    <cellStyle name="20% - Accent2 4 3 8 4" xfId="44533"/>
    <cellStyle name="20% - Accent2 4 3 9" xfId="8900"/>
    <cellStyle name="20% - Accent2 4 3 9 2" xfId="17178"/>
    <cellStyle name="20% - Accent2 4 3 9 2 2" xfId="36240"/>
    <cellStyle name="20% - Accent2 4 3 9 2 3" xfId="55301"/>
    <cellStyle name="20% - Accent2 4 3 9 3" xfId="27962"/>
    <cellStyle name="20% - Accent2 4 3 9 4" xfId="47023"/>
    <cellStyle name="20% - Accent2 4 4" xfId="337"/>
    <cellStyle name="20% - Accent2 4 4 10" xfId="11454"/>
    <cellStyle name="20% - Accent2 4 4 10 2" xfId="30516"/>
    <cellStyle name="20% - Accent2 4 4 10 3" xfId="49577"/>
    <cellStyle name="20% - Accent2 4 4 11" xfId="19691"/>
    <cellStyle name="20% - Accent2 4 4 12" xfId="38752"/>
    <cellStyle name="20% - Accent2 4 4 2" xfId="338"/>
    <cellStyle name="20% - Accent2 4 4 2 2" xfId="339"/>
    <cellStyle name="20% - Accent2 4 4 2 2 2" xfId="6415"/>
    <cellStyle name="20% - Accent2 4 4 2 2 2 2" xfId="14697"/>
    <cellStyle name="20% - Accent2 4 4 2 2 2 2 2" xfId="33759"/>
    <cellStyle name="20% - Accent2 4 4 2 2 2 2 3" xfId="52820"/>
    <cellStyle name="20% - Accent2 4 4 2 2 2 3" xfId="25481"/>
    <cellStyle name="20% - Accent2 4 4 2 2 2 4" xfId="44542"/>
    <cellStyle name="20% - Accent2 4 4 2 2 3" xfId="8909"/>
    <cellStyle name="20% - Accent2 4 4 2 2 3 2" xfId="17187"/>
    <cellStyle name="20% - Accent2 4 4 2 2 3 2 2" xfId="36249"/>
    <cellStyle name="20% - Accent2 4 4 2 2 3 2 3" xfId="55310"/>
    <cellStyle name="20% - Accent2 4 4 2 2 3 3" xfId="27971"/>
    <cellStyle name="20% - Accent2 4 4 2 2 3 4" xfId="47032"/>
    <cellStyle name="20% - Accent2 4 4 2 2 4" xfId="3130"/>
    <cellStyle name="20% - Accent2 4 4 2 2 4 2" xfId="22240"/>
    <cellStyle name="20% - Accent2 4 4 2 2 4 3" xfId="41301"/>
    <cellStyle name="20% - Accent2 4 4 2 2 5" xfId="11456"/>
    <cellStyle name="20% - Accent2 4 4 2 2 5 2" xfId="30518"/>
    <cellStyle name="20% - Accent2 4 4 2 2 5 3" xfId="49579"/>
    <cellStyle name="20% - Accent2 4 4 2 2 6" xfId="19693"/>
    <cellStyle name="20% - Accent2 4 4 2 2 7" xfId="38754"/>
    <cellStyle name="20% - Accent2 4 4 2 3" xfId="6414"/>
    <cellStyle name="20% - Accent2 4 4 2 3 2" xfId="14696"/>
    <cellStyle name="20% - Accent2 4 4 2 3 2 2" xfId="33758"/>
    <cellStyle name="20% - Accent2 4 4 2 3 2 3" xfId="52819"/>
    <cellStyle name="20% - Accent2 4 4 2 3 3" xfId="25480"/>
    <cellStyle name="20% - Accent2 4 4 2 3 4" xfId="44541"/>
    <cellStyle name="20% - Accent2 4 4 2 4" xfId="8908"/>
    <cellStyle name="20% - Accent2 4 4 2 4 2" xfId="17186"/>
    <cellStyle name="20% - Accent2 4 4 2 4 2 2" xfId="36248"/>
    <cellStyle name="20% - Accent2 4 4 2 4 2 3" xfId="55309"/>
    <cellStyle name="20% - Accent2 4 4 2 4 3" xfId="27970"/>
    <cellStyle name="20% - Accent2 4 4 2 4 4" xfId="47031"/>
    <cellStyle name="20% - Accent2 4 4 2 5" xfId="3129"/>
    <cellStyle name="20% - Accent2 4 4 2 5 2" xfId="22239"/>
    <cellStyle name="20% - Accent2 4 4 2 5 3" xfId="41300"/>
    <cellStyle name="20% - Accent2 4 4 2 6" xfId="11455"/>
    <cellStyle name="20% - Accent2 4 4 2 6 2" xfId="30517"/>
    <cellStyle name="20% - Accent2 4 4 2 6 3" xfId="49578"/>
    <cellStyle name="20% - Accent2 4 4 2 7" xfId="19692"/>
    <cellStyle name="20% - Accent2 4 4 2 8" xfId="38753"/>
    <cellStyle name="20% - Accent2 4 4 3" xfId="340"/>
    <cellStyle name="20% - Accent2 4 4 3 2" xfId="6416"/>
    <cellStyle name="20% - Accent2 4 4 3 2 2" xfId="14698"/>
    <cellStyle name="20% - Accent2 4 4 3 2 2 2" xfId="33760"/>
    <cellStyle name="20% - Accent2 4 4 3 2 2 3" xfId="52821"/>
    <cellStyle name="20% - Accent2 4 4 3 2 3" xfId="25482"/>
    <cellStyle name="20% - Accent2 4 4 3 2 4" xfId="44543"/>
    <cellStyle name="20% - Accent2 4 4 3 3" xfId="8910"/>
    <cellStyle name="20% - Accent2 4 4 3 3 2" xfId="17188"/>
    <cellStyle name="20% - Accent2 4 4 3 3 2 2" xfId="36250"/>
    <cellStyle name="20% - Accent2 4 4 3 3 2 3" xfId="55311"/>
    <cellStyle name="20% - Accent2 4 4 3 3 3" xfId="27972"/>
    <cellStyle name="20% - Accent2 4 4 3 3 4" xfId="47033"/>
    <cellStyle name="20% - Accent2 4 4 3 4" xfId="3131"/>
    <cellStyle name="20% - Accent2 4 4 3 4 2" xfId="22241"/>
    <cellStyle name="20% - Accent2 4 4 3 4 3" xfId="41302"/>
    <cellStyle name="20% - Accent2 4 4 3 5" xfId="11457"/>
    <cellStyle name="20% - Accent2 4 4 3 5 2" xfId="30519"/>
    <cellStyle name="20% - Accent2 4 4 3 5 3" xfId="49580"/>
    <cellStyle name="20% - Accent2 4 4 3 6" xfId="19694"/>
    <cellStyle name="20% - Accent2 4 4 3 7" xfId="38755"/>
    <cellStyle name="20% - Accent2 4 4 4" xfId="341"/>
    <cellStyle name="20% - Accent2 4 4 4 2" xfId="6417"/>
    <cellStyle name="20% - Accent2 4 4 4 2 2" xfId="14699"/>
    <cellStyle name="20% - Accent2 4 4 4 2 2 2" xfId="33761"/>
    <cellStyle name="20% - Accent2 4 4 4 2 2 3" xfId="52822"/>
    <cellStyle name="20% - Accent2 4 4 4 2 3" xfId="25483"/>
    <cellStyle name="20% - Accent2 4 4 4 2 4" xfId="44544"/>
    <cellStyle name="20% - Accent2 4 4 4 3" xfId="8911"/>
    <cellStyle name="20% - Accent2 4 4 4 3 2" xfId="17189"/>
    <cellStyle name="20% - Accent2 4 4 4 3 2 2" xfId="36251"/>
    <cellStyle name="20% - Accent2 4 4 4 3 2 3" xfId="55312"/>
    <cellStyle name="20% - Accent2 4 4 4 3 3" xfId="27973"/>
    <cellStyle name="20% - Accent2 4 4 4 3 4" xfId="47034"/>
    <cellStyle name="20% - Accent2 4 4 4 4" xfId="3132"/>
    <cellStyle name="20% - Accent2 4 4 4 4 2" xfId="22242"/>
    <cellStyle name="20% - Accent2 4 4 4 4 3" xfId="41303"/>
    <cellStyle name="20% - Accent2 4 4 4 5" xfId="11458"/>
    <cellStyle name="20% - Accent2 4 4 4 5 2" xfId="30520"/>
    <cellStyle name="20% - Accent2 4 4 4 5 3" xfId="49581"/>
    <cellStyle name="20% - Accent2 4 4 4 6" xfId="19695"/>
    <cellStyle name="20% - Accent2 4 4 4 7" xfId="38756"/>
    <cellStyle name="20% - Accent2 4 4 5" xfId="3133"/>
    <cellStyle name="20% - Accent2 4 4 5 2" xfId="11459"/>
    <cellStyle name="20% - Accent2 4 4 5 2 2" xfId="30521"/>
    <cellStyle name="20% - Accent2 4 4 5 2 3" xfId="49582"/>
    <cellStyle name="20% - Accent2 4 4 5 3" xfId="22243"/>
    <cellStyle name="20% - Accent2 4 4 5 4" xfId="41304"/>
    <cellStyle name="20% - Accent2 4 4 6" xfId="5795"/>
    <cellStyle name="20% - Accent2 4 4 6 2" xfId="14077"/>
    <cellStyle name="20% - Accent2 4 4 6 2 2" xfId="33139"/>
    <cellStyle name="20% - Accent2 4 4 6 2 3" xfId="52200"/>
    <cellStyle name="20% - Accent2 4 4 6 3" xfId="24861"/>
    <cellStyle name="20% - Accent2 4 4 6 4" xfId="43922"/>
    <cellStyle name="20% - Accent2 4 4 7" xfId="6413"/>
    <cellStyle name="20% - Accent2 4 4 7 2" xfId="14695"/>
    <cellStyle name="20% - Accent2 4 4 7 2 2" xfId="33757"/>
    <cellStyle name="20% - Accent2 4 4 7 2 3" xfId="52818"/>
    <cellStyle name="20% - Accent2 4 4 7 3" xfId="25479"/>
    <cellStyle name="20% - Accent2 4 4 7 4" xfId="44540"/>
    <cellStyle name="20% - Accent2 4 4 8" xfId="8907"/>
    <cellStyle name="20% - Accent2 4 4 8 2" xfId="17185"/>
    <cellStyle name="20% - Accent2 4 4 8 2 2" xfId="36247"/>
    <cellStyle name="20% - Accent2 4 4 8 2 3" xfId="55308"/>
    <cellStyle name="20% - Accent2 4 4 8 3" xfId="27969"/>
    <cellStyle name="20% - Accent2 4 4 8 4" xfId="47030"/>
    <cellStyle name="20% - Accent2 4 4 9" xfId="3128"/>
    <cellStyle name="20% - Accent2 4 4 9 2" xfId="22238"/>
    <cellStyle name="20% - Accent2 4 4 9 3" xfId="41299"/>
    <cellStyle name="20% - Accent2 4 5" xfId="342"/>
    <cellStyle name="20% - Accent2 4 5 2" xfId="343"/>
    <cellStyle name="20% - Accent2 4 5 2 2" xfId="6419"/>
    <cellStyle name="20% - Accent2 4 5 2 2 2" xfId="14701"/>
    <cellStyle name="20% - Accent2 4 5 2 2 2 2" xfId="33763"/>
    <cellStyle name="20% - Accent2 4 5 2 2 2 3" xfId="52824"/>
    <cellStyle name="20% - Accent2 4 5 2 2 3" xfId="25485"/>
    <cellStyle name="20% - Accent2 4 5 2 2 4" xfId="44546"/>
    <cellStyle name="20% - Accent2 4 5 2 3" xfId="8913"/>
    <cellStyle name="20% - Accent2 4 5 2 3 2" xfId="17191"/>
    <cellStyle name="20% - Accent2 4 5 2 3 2 2" xfId="36253"/>
    <cellStyle name="20% - Accent2 4 5 2 3 2 3" xfId="55314"/>
    <cellStyle name="20% - Accent2 4 5 2 3 3" xfId="27975"/>
    <cellStyle name="20% - Accent2 4 5 2 3 4" xfId="47036"/>
    <cellStyle name="20% - Accent2 4 5 2 4" xfId="3135"/>
    <cellStyle name="20% - Accent2 4 5 2 4 2" xfId="22245"/>
    <cellStyle name="20% - Accent2 4 5 2 4 3" xfId="41306"/>
    <cellStyle name="20% - Accent2 4 5 2 5" xfId="11461"/>
    <cellStyle name="20% - Accent2 4 5 2 5 2" xfId="30523"/>
    <cellStyle name="20% - Accent2 4 5 2 5 3" xfId="49584"/>
    <cellStyle name="20% - Accent2 4 5 2 6" xfId="19697"/>
    <cellStyle name="20% - Accent2 4 5 2 7" xfId="38758"/>
    <cellStyle name="20% - Accent2 4 5 3" xfId="6418"/>
    <cellStyle name="20% - Accent2 4 5 3 2" xfId="14700"/>
    <cellStyle name="20% - Accent2 4 5 3 2 2" xfId="33762"/>
    <cellStyle name="20% - Accent2 4 5 3 2 3" xfId="52823"/>
    <cellStyle name="20% - Accent2 4 5 3 3" xfId="25484"/>
    <cellStyle name="20% - Accent2 4 5 3 4" xfId="44545"/>
    <cellStyle name="20% - Accent2 4 5 4" xfId="8912"/>
    <cellStyle name="20% - Accent2 4 5 4 2" xfId="17190"/>
    <cellStyle name="20% - Accent2 4 5 4 2 2" xfId="36252"/>
    <cellStyle name="20% - Accent2 4 5 4 2 3" xfId="55313"/>
    <cellStyle name="20% - Accent2 4 5 4 3" xfId="27974"/>
    <cellStyle name="20% - Accent2 4 5 4 4" xfId="47035"/>
    <cellStyle name="20% - Accent2 4 5 5" xfId="3134"/>
    <cellStyle name="20% - Accent2 4 5 5 2" xfId="22244"/>
    <cellStyle name="20% - Accent2 4 5 5 3" xfId="41305"/>
    <cellStyle name="20% - Accent2 4 5 6" xfId="11460"/>
    <cellStyle name="20% - Accent2 4 5 6 2" xfId="30522"/>
    <cellStyle name="20% - Accent2 4 5 6 3" xfId="49583"/>
    <cellStyle name="20% - Accent2 4 5 7" xfId="19696"/>
    <cellStyle name="20% - Accent2 4 5 8" xfId="38757"/>
    <cellStyle name="20% - Accent2 4 6" xfId="344"/>
    <cellStyle name="20% - Accent2 4 6 2" xfId="345"/>
    <cellStyle name="20% - Accent2 4 6 2 2" xfId="6421"/>
    <cellStyle name="20% - Accent2 4 6 2 2 2" xfId="14703"/>
    <cellStyle name="20% - Accent2 4 6 2 2 2 2" xfId="33765"/>
    <cellStyle name="20% - Accent2 4 6 2 2 2 3" xfId="52826"/>
    <cellStyle name="20% - Accent2 4 6 2 2 3" xfId="25487"/>
    <cellStyle name="20% - Accent2 4 6 2 2 4" xfId="44548"/>
    <cellStyle name="20% - Accent2 4 6 2 3" xfId="8915"/>
    <cellStyle name="20% - Accent2 4 6 2 3 2" xfId="17193"/>
    <cellStyle name="20% - Accent2 4 6 2 3 2 2" xfId="36255"/>
    <cellStyle name="20% - Accent2 4 6 2 3 2 3" xfId="55316"/>
    <cellStyle name="20% - Accent2 4 6 2 3 3" xfId="27977"/>
    <cellStyle name="20% - Accent2 4 6 2 3 4" xfId="47038"/>
    <cellStyle name="20% - Accent2 4 6 2 4" xfId="3137"/>
    <cellStyle name="20% - Accent2 4 6 2 4 2" xfId="22247"/>
    <cellStyle name="20% - Accent2 4 6 2 4 3" xfId="41308"/>
    <cellStyle name="20% - Accent2 4 6 2 5" xfId="11463"/>
    <cellStyle name="20% - Accent2 4 6 2 5 2" xfId="30525"/>
    <cellStyle name="20% - Accent2 4 6 2 5 3" xfId="49586"/>
    <cellStyle name="20% - Accent2 4 6 2 6" xfId="19699"/>
    <cellStyle name="20% - Accent2 4 6 2 7" xfId="38760"/>
    <cellStyle name="20% - Accent2 4 6 3" xfId="6420"/>
    <cellStyle name="20% - Accent2 4 6 3 2" xfId="14702"/>
    <cellStyle name="20% - Accent2 4 6 3 2 2" xfId="33764"/>
    <cellStyle name="20% - Accent2 4 6 3 2 3" xfId="52825"/>
    <cellStyle name="20% - Accent2 4 6 3 3" xfId="25486"/>
    <cellStyle name="20% - Accent2 4 6 3 4" xfId="44547"/>
    <cellStyle name="20% - Accent2 4 6 4" xfId="8914"/>
    <cellStyle name="20% - Accent2 4 6 4 2" xfId="17192"/>
    <cellStyle name="20% - Accent2 4 6 4 2 2" xfId="36254"/>
    <cellStyle name="20% - Accent2 4 6 4 2 3" xfId="55315"/>
    <cellStyle name="20% - Accent2 4 6 4 3" xfId="27976"/>
    <cellStyle name="20% - Accent2 4 6 4 4" xfId="47037"/>
    <cellStyle name="20% - Accent2 4 6 5" xfId="3136"/>
    <cellStyle name="20% - Accent2 4 6 5 2" xfId="22246"/>
    <cellStyle name="20% - Accent2 4 6 5 3" xfId="41307"/>
    <cellStyle name="20% - Accent2 4 6 6" xfId="11462"/>
    <cellStyle name="20% - Accent2 4 6 6 2" xfId="30524"/>
    <cellStyle name="20% - Accent2 4 6 6 3" xfId="49585"/>
    <cellStyle name="20% - Accent2 4 6 7" xfId="19698"/>
    <cellStyle name="20% - Accent2 4 6 8" xfId="38759"/>
    <cellStyle name="20% - Accent2 4 7" xfId="346"/>
    <cellStyle name="20% - Accent2 4 7 2" xfId="6422"/>
    <cellStyle name="20% - Accent2 4 7 2 2" xfId="14704"/>
    <cellStyle name="20% - Accent2 4 7 2 2 2" xfId="33766"/>
    <cellStyle name="20% - Accent2 4 7 2 2 3" xfId="52827"/>
    <cellStyle name="20% - Accent2 4 7 2 3" xfId="25488"/>
    <cellStyle name="20% - Accent2 4 7 2 4" xfId="44549"/>
    <cellStyle name="20% - Accent2 4 7 3" xfId="8916"/>
    <cellStyle name="20% - Accent2 4 7 3 2" xfId="17194"/>
    <cellStyle name="20% - Accent2 4 7 3 2 2" xfId="36256"/>
    <cellStyle name="20% - Accent2 4 7 3 2 3" xfId="55317"/>
    <cellStyle name="20% - Accent2 4 7 3 3" xfId="27978"/>
    <cellStyle name="20% - Accent2 4 7 3 4" xfId="47039"/>
    <cellStyle name="20% - Accent2 4 7 4" xfId="3138"/>
    <cellStyle name="20% - Accent2 4 7 4 2" xfId="22248"/>
    <cellStyle name="20% - Accent2 4 7 4 3" xfId="41309"/>
    <cellStyle name="20% - Accent2 4 7 5" xfId="11464"/>
    <cellStyle name="20% - Accent2 4 7 5 2" xfId="30526"/>
    <cellStyle name="20% - Accent2 4 7 5 3" xfId="49587"/>
    <cellStyle name="20% - Accent2 4 7 6" xfId="19700"/>
    <cellStyle name="20% - Accent2 4 7 7" xfId="38761"/>
    <cellStyle name="20% - Accent2 4 8" xfId="347"/>
    <cellStyle name="20% - Accent2 4 8 2" xfId="6423"/>
    <cellStyle name="20% - Accent2 4 8 2 2" xfId="14705"/>
    <cellStyle name="20% - Accent2 4 8 2 2 2" xfId="33767"/>
    <cellStyle name="20% - Accent2 4 8 2 2 3" xfId="52828"/>
    <cellStyle name="20% - Accent2 4 8 2 3" xfId="25489"/>
    <cellStyle name="20% - Accent2 4 8 2 4" xfId="44550"/>
    <cellStyle name="20% - Accent2 4 8 3" xfId="8917"/>
    <cellStyle name="20% - Accent2 4 8 3 2" xfId="17195"/>
    <cellStyle name="20% - Accent2 4 8 3 2 2" xfId="36257"/>
    <cellStyle name="20% - Accent2 4 8 3 2 3" xfId="55318"/>
    <cellStyle name="20% - Accent2 4 8 3 3" xfId="27979"/>
    <cellStyle name="20% - Accent2 4 8 3 4" xfId="47040"/>
    <cellStyle name="20% - Accent2 4 8 4" xfId="3139"/>
    <cellStyle name="20% - Accent2 4 8 4 2" xfId="22249"/>
    <cellStyle name="20% - Accent2 4 8 4 3" xfId="41310"/>
    <cellStyle name="20% - Accent2 4 8 5" xfId="11465"/>
    <cellStyle name="20% - Accent2 4 8 5 2" xfId="30527"/>
    <cellStyle name="20% - Accent2 4 8 5 3" xfId="49588"/>
    <cellStyle name="20% - Accent2 4 8 6" xfId="19701"/>
    <cellStyle name="20% - Accent2 4 8 7" xfId="38762"/>
    <cellStyle name="20% - Accent2 4 9" xfId="3140"/>
    <cellStyle name="20% - Accent2 4 9 2" xfId="11466"/>
    <cellStyle name="20% - Accent2 4 9 2 2" xfId="30528"/>
    <cellStyle name="20% - Accent2 4 9 2 3" xfId="49589"/>
    <cellStyle name="20% - Accent2 4 9 3" xfId="22250"/>
    <cellStyle name="20% - Accent2 4 9 4" xfId="41311"/>
    <cellStyle name="20% - Accent2 5" xfId="348"/>
    <cellStyle name="20% - Accent2 5 10" xfId="3141"/>
    <cellStyle name="20% - Accent2 5 10 2" xfId="22251"/>
    <cellStyle name="20% - Accent2 5 10 3" xfId="41312"/>
    <cellStyle name="20% - Accent2 5 11" xfId="11467"/>
    <cellStyle name="20% - Accent2 5 11 2" xfId="30529"/>
    <cellStyle name="20% - Accent2 5 11 3" xfId="49590"/>
    <cellStyle name="20% - Accent2 5 12" xfId="19702"/>
    <cellStyle name="20% - Accent2 5 13" xfId="38763"/>
    <cellStyle name="20% - Accent2 5 2" xfId="349"/>
    <cellStyle name="20% - Accent2 5 2 2" xfId="350"/>
    <cellStyle name="20% - Accent2 5 2 2 2" xfId="6426"/>
    <cellStyle name="20% - Accent2 5 2 2 2 2" xfId="14708"/>
    <cellStyle name="20% - Accent2 5 2 2 2 2 2" xfId="33770"/>
    <cellStyle name="20% - Accent2 5 2 2 2 2 3" xfId="52831"/>
    <cellStyle name="20% - Accent2 5 2 2 2 3" xfId="25492"/>
    <cellStyle name="20% - Accent2 5 2 2 2 4" xfId="44553"/>
    <cellStyle name="20% - Accent2 5 2 2 3" xfId="8920"/>
    <cellStyle name="20% - Accent2 5 2 2 3 2" xfId="17198"/>
    <cellStyle name="20% - Accent2 5 2 2 3 2 2" xfId="36260"/>
    <cellStyle name="20% - Accent2 5 2 2 3 2 3" xfId="55321"/>
    <cellStyle name="20% - Accent2 5 2 2 3 3" xfId="27982"/>
    <cellStyle name="20% - Accent2 5 2 2 3 4" xfId="47043"/>
    <cellStyle name="20% - Accent2 5 2 2 4" xfId="3143"/>
    <cellStyle name="20% - Accent2 5 2 2 4 2" xfId="22253"/>
    <cellStyle name="20% - Accent2 5 2 2 4 3" xfId="41314"/>
    <cellStyle name="20% - Accent2 5 2 2 5" xfId="11469"/>
    <cellStyle name="20% - Accent2 5 2 2 5 2" xfId="30531"/>
    <cellStyle name="20% - Accent2 5 2 2 5 3" xfId="49592"/>
    <cellStyle name="20% - Accent2 5 2 2 6" xfId="19704"/>
    <cellStyle name="20% - Accent2 5 2 2 7" xfId="38765"/>
    <cellStyle name="20% - Accent2 5 2 3" xfId="6425"/>
    <cellStyle name="20% - Accent2 5 2 3 2" xfId="14707"/>
    <cellStyle name="20% - Accent2 5 2 3 2 2" xfId="33769"/>
    <cellStyle name="20% - Accent2 5 2 3 2 3" xfId="52830"/>
    <cellStyle name="20% - Accent2 5 2 3 3" xfId="25491"/>
    <cellStyle name="20% - Accent2 5 2 3 4" xfId="44552"/>
    <cellStyle name="20% - Accent2 5 2 4" xfId="8919"/>
    <cellStyle name="20% - Accent2 5 2 4 2" xfId="17197"/>
    <cellStyle name="20% - Accent2 5 2 4 2 2" xfId="36259"/>
    <cellStyle name="20% - Accent2 5 2 4 2 3" xfId="55320"/>
    <cellStyle name="20% - Accent2 5 2 4 3" xfId="27981"/>
    <cellStyle name="20% - Accent2 5 2 4 4" xfId="47042"/>
    <cellStyle name="20% - Accent2 5 2 5" xfId="3142"/>
    <cellStyle name="20% - Accent2 5 2 5 2" xfId="22252"/>
    <cellStyle name="20% - Accent2 5 2 5 3" xfId="41313"/>
    <cellStyle name="20% - Accent2 5 2 6" xfId="11468"/>
    <cellStyle name="20% - Accent2 5 2 6 2" xfId="30530"/>
    <cellStyle name="20% - Accent2 5 2 6 3" xfId="49591"/>
    <cellStyle name="20% - Accent2 5 2 7" xfId="19703"/>
    <cellStyle name="20% - Accent2 5 2 8" xfId="38764"/>
    <cellStyle name="20% - Accent2 5 3" xfId="351"/>
    <cellStyle name="20% - Accent2 5 3 2" xfId="352"/>
    <cellStyle name="20% - Accent2 5 3 2 2" xfId="6428"/>
    <cellStyle name="20% - Accent2 5 3 2 2 2" xfId="14710"/>
    <cellStyle name="20% - Accent2 5 3 2 2 2 2" xfId="33772"/>
    <cellStyle name="20% - Accent2 5 3 2 2 2 3" xfId="52833"/>
    <cellStyle name="20% - Accent2 5 3 2 2 3" xfId="25494"/>
    <cellStyle name="20% - Accent2 5 3 2 2 4" xfId="44555"/>
    <cellStyle name="20% - Accent2 5 3 2 3" xfId="8922"/>
    <cellStyle name="20% - Accent2 5 3 2 3 2" xfId="17200"/>
    <cellStyle name="20% - Accent2 5 3 2 3 2 2" xfId="36262"/>
    <cellStyle name="20% - Accent2 5 3 2 3 2 3" xfId="55323"/>
    <cellStyle name="20% - Accent2 5 3 2 3 3" xfId="27984"/>
    <cellStyle name="20% - Accent2 5 3 2 3 4" xfId="47045"/>
    <cellStyle name="20% - Accent2 5 3 2 4" xfId="3145"/>
    <cellStyle name="20% - Accent2 5 3 2 4 2" xfId="22255"/>
    <cellStyle name="20% - Accent2 5 3 2 4 3" xfId="41316"/>
    <cellStyle name="20% - Accent2 5 3 2 5" xfId="11471"/>
    <cellStyle name="20% - Accent2 5 3 2 5 2" xfId="30533"/>
    <cellStyle name="20% - Accent2 5 3 2 5 3" xfId="49594"/>
    <cellStyle name="20% - Accent2 5 3 2 6" xfId="19706"/>
    <cellStyle name="20% - Accent2 5 3 2 7" xfId="38767"/>
    <cellStyle name="20% - Accent2 5 3 3" xfId="6427"/>
    <cellStyle name="20% - Accent2 5 3 3 2" xfId="14709"/>
    <cellStyle name="20% - Accent2 5 3 3 2 2" xfId="33771"/>
    <cellStyle name="20% - Accent2 5 3 3 2 3" xfId="52832"/>
    <cellStyle name="20% - Accent2 5 3 3 3" xfId="25493"/>
    <cellStyle name="20% - Accent2 5 3 3 4" xfId="44554"/>
    <cellStyle name="20% - Accent2 5 3 4" xfId="8921"/>
    <cellStyle name="20% - Accent2 5 3 4 2" xfId="17199"/>
    <cellStyle name="20% - Accent2 5 3 4 2 2" xfId="36261"/>
    <cellStyle name="20% - Accent2 5 3 4 2 3" xfId="55322"/>
    <cellStyle name="20% - Accent2 5 3 4 3" xfId="27983"/>
    <cellStyle name="20% - Accent2 5 3 4 4" xfId="47044"/>
    <cellStyle name="20% - Accent2 5 3 5" xfId="3144"/>
    <cellStyle name="20% - Accent2 5 3 5 2" xfId="22254"/>
    <cellStyle name="20% - Accent2 5 3 5 3" xfId="41315"/>
    <cellStyle name="20% - Accent2 5 3 6" xfId="11470"/>
    <cellStyle name="20% - Accent2 5 3 6 2" xfId="30532"/>
    <cellStyle name="20% - Accent2 5 3 6 3" xfId="49593"/>
    <cellStyle name="20% - Accent2 5 3 7" xfId="19705"/>
    <cellStyle name="20% - Accent2 5 3 8" xfId="38766"/>
    <cellStyle name="20% - Accent2 5 4" xfId="353"/>
    <cellStyle name="20% - Accent2 5 4 2" xfId="6429"/>
    <cellStyle name="20% - Accent2 5 4 2 2" xfId="14711"/>
    <cellStyle name="20% - Accent2 5 4 2 2 2" xfId="33773"/>
    <cellStyle name="20% - Accent2 5 4 2 2 3" xfId="52834"/>
    <cellStyle name="20% - Accent2 5 4 2 3" xfId="25495"/>
    <cellStyle name="20% - Accent2 5 4 2 4" xfId="44556"/>
    <cellStyle name="20% - Accent2 5 4 3" xfId="8923"/>
    <cellStyle name="20% - Accent2 5 4 3 2" xfId="17201"/>
    <cellStyle name="20% - Accent2 5 4 3 2 2" xfId="36263"/>
    <cellStyle name="20% - Accent2 5 4 3 2 3" xfId="55324"/>
    <cellStyle name="20% - Accent2 5 4 3 3" xfId="27985"/>
    <cellStyle name="20% - Accent2 5 4 3 4" xfId="47046"/>
    <cellStyle name="20% - Accent2 5 4 4" xfId="3146"/>
    <cellStyle name="20% - Accent2 5 4 4 2" xfId="22256"/>
    <cellStyle name="20% - Accent2 5 4 4 3" xfId="41317"/>
    <cellStyle name="20% - Accent2 5 4 5" xfId="11472"/>
    <cellStyle name="20% - Accent2 5 4 5 2" xfId="30534"/>
    <cellStyle name="20% - Accent2 5 4 5 3" xfId="49595"/>
    <cellStyle name="20% - Accent2 5 4 6" xfId="19707"/>
    <cellStyle name="20% - Accent2 5 4 7" xfId="38768"/>
    <cellStyle name="20% - Accent2 5 5" xfId="354"/>
    <cellStyle name="20% - Accent2 5 5 2" xfId="6430"/>
    <cellStyle name="20% - Accent2 5 5 2 2" xfId="14712"/>
    <cellStyle name="20% - Accent2 5 5 2 2 2" xfId="33774"/>
    <cellStyle name="20% - Accent2 5 5 2 2 3" xfId="52835"/>
    <cellStyle name="20% - Accent2 5 5 2 3" xfId="25496"/>
    <cellStyle name="20% - Accent2 5 5 2 4" xfId="44557"/>
    <cellStyle name="20% - Accent2 5 5 3" xfId="8924"/>
    <cellStyle name="20% - Accent2 5 5 3 2" xfId="17202"/>
    <cellStyle name="20% - Accent2 5 5 3 2 2" xfId="36264"/>
    <cellStyle name="20% - Accent2 5 5 3 2 3" xfId="55325"/>
    <cellStyle name="20% - Accent2 5 5 3 3" xfId="27986"/>
    <cellStyle name="20% - Accent2 5 5 3 4" xfId="47047"/>
    <cellStyle name="20% - Accent2 5 5 4" xfId="3147"/>
    <cellStyle name="20% - Accent2 5 5 4 2" xfId="22257"/>
    <cellStyle name="20% - Accent2 5 5 4 3" xfId="41318"/>
    <cellStyle name="20% - Accent2 5 5 5" xfId="11473"/>
    <cellStyle name="20% - Accent2 5 5 5 2" xfId="30535"/>
    <cellStyle name="20% - Accent2 5 5 5 3" xfId="49596"/>
    <cellStyle name="20% - Accent2 5 5 6" xfId="19708"/>
    <cellStyle name="20% - Accent2 5 5 7" xfId="38769"/>
    <cellStyle name="20% - Accent2 5 6" xfId="3148"/>
    <cellStyle name="20% - Accent2 5 6 2" xfId="11474"/>
    <cellStyle name="20% - Accent2 5 6 2 2" xfId="30536"/>
    <cellStyle name="20% - Accent2 5 6 2 3" xfId="49597"/>
    <cellStyle name="20% - Accent2 5 6 3" xfId="22258"/>
    <cellStyle name="20% - Accent2 5 6 4" xfId="41319"/>
    <cellStyle name="20% - Accent2 5 7" xfId="5737"/>
    <cellStyle name="20% - Accent2 5 7 2" xfId="14022"/>
    <cellStyle name="20% - Accent2 5 7 2 2" xfId="33084"/>
    <cellStyle name="20% - Accent2 5 7 2 3" xfId="52145"/>
    <cellStyle name="20% - Accent2 5 7 3" xfId="24806"/>
    <cellStyle name="20% - Accent2 5 7 4" xfId="43867"/>
    <cellStyle name="20% - Accent2 5 8" xfId="6424"/>
    <cellStyle name="20% - Accent2 5 8 2" xfId="14706"/>
    <cellStyle name="20% - Accent2 5 8 2 2" xfId="33768"/>
    <cellStyle name="20% - Accent2 5 8 2 3" xfId="52829"/>
    <cellStyle name="20% - Accent2 5 8 3" xfId="25490"/>
    <cellStyle name="20% - Accent2 5 8 4" xfId="44551"/>
    <cellStyle name="20% - Accent2 5 9" xfId="8918"/>
    <cellStyle name="20% - Accent2 5 9 2" xfId="17196"/>
    <cellStyle name="20% - Accent2 5 9 2 2" xfId="36258"/>
    <cellStyle name="20% - Accent2 5 9 2 3" xfId="55319"/>
    <cellStyle name="20% - Accent2 5 9 3" xfId="27980"/>
    <cellStyle name="20% - Accent2 5 9 4" xfId="47041"/>
    <cellStyle name="20% - Accent2 6" xfId="355"/>
    <cellStyle name="20% - Accent2 6 10" xfId="3149"/>
    <cellStyle name="20% - Accent2 6 10 2" xfId="22259"/>
    <cellStyle name="20% - Accent2 6 10 3" xfId="41320"/>
    <cellStyle name="20% - Accent2 6 11" xfId="11475"/>
    <cellStyle name="20% - Accent2 6 11 2" xfId="30537"/>
    <cellStyle name="20% - Accent2 6 11 3" xfId="49598"/>
    <cellStyle name="20% - Accent2 6 12" xfId="19709"/>
    <cellStyle name="20% - Accent2 6 13" xfId="38770"/>
    <cellStyle name="20% - Accent2 6 2" xfId="356"/>
    <cellStyle name="20% - Accent2 6 2 2" xfId="357"/>
    <cellStyle name="20% - Accent2 6 2 2 2" xfId="6433"/>
    <cellStyle name="20% - Accent2 6 2 2 2 2" xfId="14715"/>
    <cellStyle name="20% - Accent2 6 2 2 2 2 2" xfId="33777"/>
    <cellStyle name="20% - Accent2 6 2 2 2 2 3" xfId="52838"/>
    <cellStyle name="20% - Accent2 6 2 2 2 3" xfId="25499"/>
    <cellStyle name="20% - Accent2 6 2 2 2 4" xfId="44560"/>
    <cellStyle name="20% - Accent2 6 2 2 3" xfId="8927"/>
    <cellStyle name="20% - Accent2 6 2 2 3 2" xfId="17205"/>
    <cellStyle name="20% - Accent2 6 2 2 3 2 2" xfId="36267"/>
    <cellStyle name="20% - Accent2 6 2 2 3 2 3" xfId="55328"/>
    <cellStyle name="20% - Accent2 6 2 2 3 3" xfId="27989"/>
    <cellStyle name="20% - Accent2 6 2 2 3 4" xfId="47050"/>
    <cellStyle name="20% - Accent2 6 2 2 4" xfId="3151"/>
    <cellStyle name="20% - Accent2 6 2 2 4 2" xfId="22261"/>
    <cellStyle name="20% - Accent2 6 2 2 4 3" xfId="41322"/>
    <cellStyle name="20% - Accent2 6 2 2 5" xfId="11477"/>
    <cellStyle name="20% - Accent2 6 2 2 5 2" xfId="30539"/>
    <cellStyle name="20% - Accent2 6 2 2 5 3" xfId="49600"/>
    <cellStyle name="20% - Accent2 6 2 2 6" xfId="19711"/>
    <cellStyle name="20% - Accent2 6 2 2 7" xfId="38772"/>
    <cellStyle name="20% - Accent2 6 2 3" xfId="6432"/>
    <cellStyle name="20% - Accent2 6 2 3 2" xfId="14714"/>
    <cellStyle name="20% - Accent2 6 2 3 2 2" xfId="33776"/>
    <cellStyle name="20% - Accent2 6 2 3 2 3" xfId="52837"/>
    <cellStyle name="20% - Accent2 6 2 3 3" xfId="25498"/>
    <cellStyle name="20% - Accent2 6 2 3 4" xfId="44559"/>
    <cellStyle name="20% - Accent2 6 2 4" xfId="8926"/>
    <cellStyle name="20% - Accent2 6 2 4 2" xfId="17204"/>
    <cellStyle name="20% - Accent2 6 2 4 2 2" xfId="36266"/>
    <cellStyle name="20% - Accent2 6 2 4 2 3" xfId="55327"/>
    <cellStyle name="20% - Accent2 6 2 4 3" xfId="27988"/>
    <cellStyle name="20% - Accent2 6 2 4 4" xfId="47049"/>
    <cellStyle name="20% - Accent2 6 2 5" xfId="3150"/>
    <cellStyle name="20% - Accent2 6 2 5 2" xfId="22260"/>
    <cellStyle name="20% - Accent2 6 2 5 3" xfId="41321"/>
    <cellStyle name="20% - Accent2 6 2 6" xfId="11476"/>
    <cellStyle name="20% - Accent2 6 2 6 2" xfId="30538"/>
    <cellStyle name="20% - Accent2 6 2 6 3" xfId="49599"/>
    <cellStyle name="20% - Accent2 6 2 7" xfId="19710"/>
    <cellStyle name="20% - Accent2 6 2 8" xfId="38771"/>
    <cellStyle name="20% - Accent2 6 3" xfId="358"/>
    <cellStyle name="20% - Accent2 6 3 2" xfId="359"/>
    <cellStyle name="20% - Accent2 6 3 2 2" xfId="6435"/>
    <cellStyle name="20% - Accent2 6 3 2 2 2" xfId="14717"/>
    <cellStyle name="20% - Accent2 6 3 2 2 2 2" xfId="33779"/>
    <cellStyle name="20% - Accent2 6 3 2 2 2 3" xfId="52840"/>
    <cellStyle name="20% - Accent2 6 3 2 2 3" xfId="25501"/>
    <cellStyle name="20% - Accent2 6 3 2 2 4" xfId="44562"/>
    <cellStyle name="20% - Accent2 6 3 2 3" xfId="8929"/>
    <cellStyle name="20% - Accent2 6 3 2 3 2" xfId="17207"/>
    <cellStyle name="20% - Accent2 6 3 2 3 2 2" xfId="36269"/>
    <cellStyle name="20% - Accent2 6 3 2 3 2 3" xfId="55330"/>
    <cellStyle name="20% - Accent2 6 3 2 3 3" xfId="27991"/>
    <cellStyle name="20% - Accent2 6 3 2 3 4" xfId="47052"/>
    <cellStyle name="20% - Accent2 6 3 2 4" xfId="3153"/>
    <cellStyle name="20% - Accent2 6 3 2 4 2" xfId="22263"/>
    <cellStyle name="20% - Accent2 6 3 2 4 3" xfId="41324"/>
    <cellStyle name="20% - Accent2 6 3 2 5" xfId="11479"/>
    <cellStyle name="20% - Accent2 6 3 2 5 2" xfId="30541"/>
    <cellStyle name="20% - Accent2 6 3 2 5 3" xfId="49602"/>
    <cellStyle name="20% - Accent2 6 3 2 6" xfId="19713"/>
    <cellStyle name="20% - Accent2 6 3 2 7" xfId="38774"/>
    <cellStyle name="20% - Accent2 6 3 3" xfId="6434"/>
    <cellStyle name="20% - Accent2 6 3 3 2" xfId="14716"/>
    <cellStyle name="20% - Accent2 6 3 3 2 2" xfId="33778"/>
    <cellStyle name="20% - Accent2 6 3 3 2 3" xfId="52839"/>
    <cellStyle name="20% - Accent2 6 3 3 3" xfId="25500"/>
    <cellStyle name="20% - Accent2 6 3 3 4" xfId="44561"/>
    <cellStyle name="20% - Accent2 6 3 4" xfId="8928"/>
    <cellStyle name="20% - Accent2 6 3 4 2" xfId="17206"/>
    <cellStyle name="20% - Accent2 6 3 4 2 2" xfId="36268"/>
    <cellStyle name="20% - Accent2 6 3 4 2 3" xfId="55329"/>
    <cellStyle name="20% - Accent2 6 3 4 3" xfId="27990"/>
    <cellStyle name="20% - Accent2 6 3 4 4" xfId="47051"/>
    <cellStyle name="20% - Accent2 6 3 5" xfId="3152"/>
    <cellStyle name="20% - Accent2 6 3 5 2" xfId="22262"/>
    <cellStyle name="20% - Accent2 6 3 5 3" xfId="41323"/>
    <cellStyle name="20% - Accent2 6 3 6" xfId="11478"/>
    <cellStyle name="20% - Accent2 6 3 6 2" xfId="30540"/>
    <cellStyle name="20% - Accent2 6 3 6 3" xfId="49601"/>
    <cellStyle name="20% - Accent2 6 3 7" xfId="19712"/>
    <cellStyle name="20% - Accent2 6 3 8" xfId="38773"/>
    <cellStyle name="20% - Accent2 6 4" xfId="360"/>
    <cellStyle name="20% - Accent2 6 4 2" xfId="6436"/>
    <cellStyle name="20% - Accent2 6 4 2 2" xfId="14718"/>
    <cellStyle name="20% - Accent2 6 4 2 2 2" xfId="33780"/>
    <cellStyle name="20% - Accent2 6 4 2 2 3" xfId="52841"/>
    <cellStyle name="20% - Accent2 6 4 2 3" xfId="25502"/>
    <cellStyle name="20% - Accent2 6 4 2 4" xfId="44563"/>
    <cellStyle name="20% - Accent2 6 4 3" xfId="8930"/>
    <cellStyle name="20% - Accent2 6 4 3 2" xfId="17208"/>
    <cellStyle name="20% - Accent2 6 4 3 2 2" xfId="36270"/>
    <cellStyle name="20% - Accent2 6 4 3 2 3" xfId="55331"/>
    <cellStyle name="20% - Accent2 6 4 3 3" xfId="27992"/>
    <cellStyle name="20% - Accent2 6 4 3 4" xfId="47053"/>
    <cellStyle name="20% - Accent2 6 4 4" xfId="3154"/>
    <cellStyle name="20% - Accent2 6 4 4 2" xfId="22264"/>
    <cellStyle name="20% - Accent2 6 4 4 3" xfId="41325"/>
    <cellStyle name="20% - Accent2 6 4 5" xfId="11480"/>
    <cellStyle name="20% - Accent2 6 4 5 2" xfId="30542"/>
    <cellStyle name="20% - Accent2 6 4 5 3" xfId="49603"/>
    <cellStyle name="20% - Accent2 6 4 6" xfId="19714"/>
    <cellStyle name="20% - Accent2 6 4 7" xfId="38775"/>
    <cellStyle name="20% - Accent2 6 5" xfId="361"/>
    <cellStyle name="20% - Accent2 6 5 2" xfId="6437"/>
    <cellStyle name="20% - Accent2 6 5 2 2" xfId="14719"/>
    <cellStyle name="20% - Accent2 6 5 2 2 2" xfId="33781"/>
    <cellStyle name="20% - Accent2 6 5 2 2 3" xfId="52842"/>
    <cellStyle name="20% - Accent2 6 5 2 3" xfId="25503"/>
    <cellStyle name="20% - Accent2 6 5 2 4" xfId="44564"/>
    <cellStyle name="20% - Accent2 6 5 3" xfId="8931"/>
    <cellStyle name="20% - Accent2 6 5 3 2" xfId="17209"/>
    <cellStyle name="20% - Accent2 6 5 3 2 2" xfId="36271"/>
    <cellStyle name="20% - Accent2 6 5 3 2 3" xfId="55332"/>
    <cellStyle name="20% - Accent2 6 5 3 3" xfId="27993"/>
    <cellStyle name="20% - Accent2 6 5 3 4" xfId="47054"/>
    <cellStyle name="20% - Accent2 6 5 4" xfId="3155"/>
    <cellStyle name="20% - Accent2 6 5 4 2" xfId="22265"/>
    <cellStyle name="20% - Accent2 6 5 4 3" xfId="41326"/>
    <cellStyle name="20% - Accent2 6 5 5" xfId="11481"/>
    <cellStyle name="20% - Accent2 6 5 5 2" xfId="30543"/>
    <cellStyle name="20% - Accent2 6 5 5 3" xfId="49604"/>
    <cellStyle name="20% - Accent2 6 5 6" xfId="19715"/>
    <cellStyle name="20% - Accent2 6 5 7" xfId="38776"/>
    <cellStyle name="20% - Accent2 6 6" xfId="3156"/>
    <cellStyle name="20% - Accent2 6 6 2" xfId="11482"/>
    <cellStyle name="20% - Accent2 6 6 2 2" xfId="30544"/>
    <cellStyle name="20% - Accent2 6 6 2 3" xfId="49605"/>
    <cellStyle name="20% - Accent2 6 6 3" xfId="22266"/>
    <cellStyle name="20% - Accent2 6 6 4" xfId="41327"/>
    <cellStyle name="20% - Accent2 6 7" xfId="5826"/>
    <cellStyle name="20% - Accent2 6 7 2" xfId="14108"/>
    <cellStyle name="20% - Accent2 6 7 2 2" xfId="33170"/>
    <cellStyle name="20% - Accent2 6 7 2 3" xfId="52231"/>
    <cellStyle name="20% - Accent2 6 7 3" xfId="24892"/>
    <cellStyle name="20% - Accent2 6 7 4" xfId="43953"/>
    <cellStyle name="20% - Accent2 6 8" xfId="6431"/>
    <cellStyle name="20% - Accent2 6 8 2" xfId="14713"/>
    <cellStyle name="20% - Accent2 6 8 2 2" xfId="33775"/>
    <cellStyle name="20% - Accent2 6 8 2 3" xfId="52836"/>
    <cellStyle name="20% - Accent2 6 8 3" xfId="25497"/>
    <cellStyle name="20% - Accent2 6 8 4" xfId="44558"/>
    <cellStyle name="20% - Accent2 6 9" xfId="8925"/>
    <cellStyle name="20% - Accent2 6 9 2" xfId="17203"/>
    <cellStyle name="20% - Accent2 6 9 2 2" xfId="36265"/>
    <cellStyle name="20% - Accent2 6 9 2 3" xfId="55326"/>
    <cellStyle name="20% - Accent2 6 9 3" xfId="27987"/>
    <cellStyle name="20% - Accent2 6 9 4" xfId="47048"/>
    <cellStyle name="20% - Accent2 7" xfId="362"/>
    <cellStyle name="20% - Accent2 7 10" xfId="3157"/>
    <cellStyle name="20% - Accent2 7 10 2" xfId="22267"/>
    <cellStyle name="20% - Accent2 7 10 3" xfId="41328"/>
    <cellStyle name="20% - Accent2 7 11" xfId="11483"/>
    <cellStyle name="20% - Accent2 7 11 2" xfId="30545"/>
    <cellStyle name="20% - Accent2 7 11 3" xfId="49606"/>
    <cellStyle name="20% - Accent2 7 12" xfId="19716"/>
    <cellStyle name="20% - Accent2 7 13" xfId="38777"/>
    <cellStyle name="20% - Accent2 7 2" xfId="363"/>
    <cellStyle name="20% - Accent2 7 2 2" xfId="364"/>
    <cellStyle name="20% - Accent2 7 2 2 2" xfId="6440"/>
    <cellStyle name="20% - Accent2 7 2 2 2 2" xfId="14722"/>
    <cellStyle name="20% - Accent2 7 2 2 2 2 2" xfId="33784"/>
    <cellStyle name="20% - Accent2 7 2 2 2 2 3" xfId="52845"/>
    <cellStyle name="20% - Accent2 7 2 2 2 3" xfId="25506"/>
    <cellStyle name="20% - Accent2 7 2 2 2 4" xfId="44567"/>
    <cellStyle name="20% - Accent2 7 2 2 3" xfId="8934"/>
    <cellStyle name="20% - Accent2 7 2 2 3 2" xfId="17212"/>
    <cellStyle name="20% - Accent2 7 2 2 3 2 2" xfId="36274"/>
    <cellStyle name="20% - Accent2 7 2 2 3 2 3" xfId="55335"/>
    <cellStyle name="20% - Accent2 7 2 2 3 3" xfId="27996"/>
    <cellStyle name="20% - Accent2 7 2 2 3 4" xfId="47057"/>
    <cellStyle name="20% - Accent2 7 2 2 4" xfId="3159"/>
    <cellStyle name="20% - Accent2 7 2 2 4 2" xfId="22269"/>
    <cellStyle name="20% - Accent2 7 2 2 4 3" xfId="41330"/>
    <cellStyle name="20% - Accent2 7 2 2 5" xfId="11485"/>
    <cellStyle name="20% - Accent2 7 2 2 5 2" xfId="30547"/>
    <cellStyle name="20% - Accent2 7 2 2 5 3" xfId="49608"/>
    <cellStyle name="20% - Accent2 7 2 2 6" xfId="19718"/>
    <cellStyle name="20% - Accent2 7 2 2 7" xfId="38779"/>
    <cellStyle name="20% - Accent2 7 2 3" xfId="6439"/>
    <cellStyle name="20% - Accent2 7 2 3 2" xfId="14721"/>
    <cellStyle name="20% - Accent2 7 2 3 2 2" xfId="33783"/>
    <cellStyle name="20% - Accent2 7 2 3 2 3" xfId="52844"/>
    <cellStyle name="20% - Accent2 7 2 3 3" xfId="25505"/>
    <cellStyle name="20% - Accent2 7 2 3 4" xfId="44566"/>
    <cellStyle name="20% - Accent2 7 2 4" xfId="8933"/>
    <cellStyle name="20% - Accent2 7 2 4 2" xfId="17211"/>
    <cellStyle name="20% - Accent2 7 2 4 2 2" xfId="36273"/>
    <cellStyle name="20% - Accent2 7 2 4 2 3" xfId="55334"/>
    <cellStyle name="20% - Accent2 7 2 4 3" xfId="27995"/>
    <cellStyle name="20% - Accent2 7 2 4 4" xfId="47056"/>
    <cellStyle name="20% - Accent2 7 2 5" xfId="3158"/>
    <cellStyle name="20% - Accent2 7 2 5 2" xfId="22268"/>
    <cellStyle name="20% - Accent2 7 2 5 3" xfId="41329"/>
    <cellStyle name="20% - Accent2 7 2 6" xfId="11484"/>
    <cellStyle name="20% - Accent2 7 2 6 2" xfId="30546"/>
    <cellStyle name="20% - Accent2 7 2 6 3" xfId="49607"/>
    <cellStyle name="20% - Accent2 7 2 7" xfId="19717"/>
    <cellStyle name="20% - Accent2 7 2 8" xfId="38778"/>
    <cellStyle name="20% - Accent2 7 3" xfId="365"/>
    <cellStyle name="20% - Accent2 7 3 2" xfId="366"/>
    <cellStyle name="20% - Accent2 7 3 2 2" xfId="6442"/>
    <cellStyle name="20% - Accent2 7 3 2 2 2" xfId="14724"/>
    <cellStyle name="20% - Accent2 7 3 2 2 2 2" xfId="33786"/>
    <cellStyle name="20% - Accent2 7 3 2 2 2 3" xfId="52847"/>
    <cellStyle name="20% - Accent2 7 3 2 2 3" xfId="25508"/>
    <cellStyle name="20% - Accent2 7 3 2 2 4" xfId="44569"/>
    <cellStyle name="20% - Accent2 7 3 2 3" xfId="8936"/>
    <cellStyle name="20% - Accent2 7 3 2 3 2" xfId="17214"/>
    <cellStyle name="20% - Accent2 7 3 2 3 2 2" xfId="36276"/>
    <cellStyle name="20% - Accent2 7 3 2 3 2 3" xfId="55337"/>
    <cellStyle name="20% - Accent2 7 3 2 3 3" xfId="27998"/>
    <cellStyle name="20% - Accent2 7 3 2 3 4" xfId="47059"/>
    <cellStyle name="20% - Accent2 7 3 2 4" xfId="3161"/>
    <cellStyle name="20% - Accent2 7 3 2 4 2" xfId="22271"/>
    <cellStyle name="20% - Accent2 7 3 2 4 3" xfId="41332"/>
    <cellStyle name="20% - Accent2 7 3 2 5" xfId="11487"/>
    <cellStyle name="20% - Accent2 7 3 2 5 2" xfId="30549"/>
    <cellStyle name="20% - Accent2 7 3 2 5 3" xfId="49610"/>
    <cellStyle name="20% - Accent2 7 3 2 6" xfId="19720"/>
    <cellStyle name="20% - Accent2 7 3 2 7" xfId="38781"/>
    <cellStyle name="20% - Accent2 7 3 3" xfId="6441"/>
    <cellStyle name="20% - Accent2 7 3 3 2" xfId="14723"/>
    <cellStyle name="20% - Accent2 7 3 3 2 2" xfId="33785"/>
    <cellStyle name="20% - Accent2 7 3 3 2 3" xfId="52846"/>
    <cellStyle name="20% - Accent2 7 3 3 3" xfId="25507"/>
    <cellStyle name="20% - Accent2 7 3 3 4" xfId="44568"/>
    <cellStyle name="20% - Accent2 7 3 4" xfId="8935"/>
    <cellStyle name="20% - Accent2 7 3 4 2" xfId="17213"/>
    <cellStyle name="20% - Accent2 7 3 4 2 2" xfId="36275"/>
    <cellStyle name="20% - Accent2 7 3 4 2 3" xfId="55336"/>
    <cellStyle name="20% - Accent2 7 3 4 3" xfId="27997"/>
    <cellStyle name="20% - Accent2 7 3 4 4" xfId="47058"/>
    <cellStyle name="20% - Accent2 7 3 5" xfId="3160"/>
    <cellStyle name="20% - Accent2 7 3 5 2" xfId="22270"/>
    <cellStyle name="20% - Accent2 7 3 5 3" xfId="41331"/>
    <cellStyle name="20% - Accent2 7 3 6" xfId="11486"/>
    <cellStyle name="20% - Accent2 7 3 6 2" xfId="30548"/>
    <cellStyle name="20% - Accent2 7 3 6 3" xfId="49609"/>
    <cellStyle name="20% - Accent2 7 3 7" xfId="19719"/>
    <cellStyle name="20% - Accent2 7 3 8" xfId="38780"/>
    <cellStyle name="20% - Accent2 7 4" xfId="367"/>
    <cellStyle name="20% - Accent2 7 4 2" xfId="6443"/>
    <cellStyle name="20% - Accent2 7 4 2 2" xfId="14725"/>
    <cellStyle name="20% - Accent2 7 4 2 2 2" xfId="33787"/>
    <cellStyle name="20% - Accent2 7 4 2 2 3" xfId="52848"/>
    <cellStyle name="20% - Accent2 7 4 2 3" xfId="25509"/>
    <cellStyle name="20% - Accent2 7 4 2 4" xfId="44570"/>
    <cellStyle name="20% - Accent2 7 4 3" xfId="8937"/>
    <cellStyle name="20% - Accent2 7 4 3 2" xfId="17215"/>
    <cellStyle name="20% - Accent2 7 4 3 2 2" xfId="36277"/>
    <cellStyle name="20% - Accent2 7 4 3 2 3" xfId="55338"/>
    <cellStyle name="20% - Accent2 7 4 3 3" xfId="27999"/>
    <cellStyle name="20% - Accent2 7 4 3 4" xfId="47060"/>
    <cellStyle name="20% - Accent2 7 4 4" xfId="3162"/>
    <cellStyle name="20% - Accent2 7 4 4 2" xfId="22272"/>
    <cellStyle name="20% - Accent2 7 4 4 3" xfId="41333"/>
    <cellStyle name="20% - Accent2 7 4 5" xfId="11488"/>
    <cellStyle name="20% - Accent2 7 4 5 2" xfId="30550"/>
    <cellStyle name="20% - Accent2 7 4 5 3" xfId="49611"/>
    <cellStyle name="20% - Accent2 7 4 6" xfId="19721"/>
    <cellStyle name="20% - Accent2 7 4 7" xfId="38782"/>
    <cellStyle name="20% - Accent2 7 5" xfId="368"/>
    <cellStyle name="20% - Accent2 7 5 2" xfId="6444"/>
    <cellStyle name="20% - Accent2 7 5 2 2" xfId="14726"/>
    <cellStyle name="20% - Accent2 7 5 2 2 2" xfId="33788"/>
    <cellStyle name="20% - Accent2 7 5 2 2 3" xfId="52849"/>
    <cellStyle name="20% - Accent2 7 5 2 3" xfId="25510"/>
    <cellStyle name="20% - Accent2 7 5 2 4" xfId="44571"/>
    <cellStyle name="20% - Accent2 7 5 3" xfId="8938"/>
    <cellStyle name="20% - Accent2 7 5 3 2" xfId="17216"/>
    <cellStyle name="20% - Accent2 7 5 3 2 2" xfId="36278"/>
    <cellStyle name="20% - Accent2 7 5 3 2 3" xfId="55339"/>
    <cellStyle name="20% - Accent2 7 5 3 3" xfId="28000"/>
    <cellStyle name="20% - Accent2 7 5 3 4" xfId="47061"/>
    <cellStyle name="20% - Accent2 7 5 4" xfId="3163"/>
    <cellStyle name="20% - Accent2 7 5 4 2" xfId="22273"/>
    <cellStyle name="20% - Accent2 7 5 4 3" xfId="41334"/>
    <cellStyle name="20% - Accent2 7 5 5" xfId="11489"/>
    <cellStyle name="20% - Accent2 7 5 5 2" xfId="30551"/>
    <cellStyle name="20% - Accent2 7 5 5 3" xfId="49612"/>
    <cellStyle name="20% - Accent2 7 5 6" xfId="19722"/>
    <cellStyle name="20% - Accent2 7 5 7" xfId="38783"/>
    <cellStyle name="20% - Accent2 7 6" xfId="3164"/>
    <cellStyle name="20% - Accent2 7 6 2" xfId="11490"/>
    <cellStyle name="20% - Accent2 7 6 2 2" xfId="30552"/>
    <cellStyle name="20% - Accent2 7 6 2 3" xfId="49613"/>
    <cellStyle name="20% - Accent2 7 6 3" xfId="22274"/>
    <cellStyle name="20% - Accent2 7 6 4" xfId="41335"/>
    <cellStyle name="20% - Accent2 7 7" xfId="5912"/>
    <cellStyle name="20% - Accent2 7 7 2" xfId="14194"/>
    <cellStyle name="20% - Accent2 7 7 2 2" xfId="33256"/>
    <cellStyle name="20% - Accent2 7 7 2 3" xfId="52317"/>
    <cellStyle name="20% - Accent2 7 7 3" xfId="24978"/>
    <cellStyle name="20% - Accent2 7 7 4" xfId="44039"/>
    <cellStyle name="20% - Accent2 7 8" xfId="6438"/>
    <cellStyle name="20% - Accent2 7 8 2" xfId="14720"/>
    <cellStyle name="20% - Accent2 7 8 2 2" xfId="33782"/>
    <cellStyle name="20% - Accent2 7 8 2 3" xfId="52843"/>
    <cellStyle name="20% - Accent2 7 8 3" xfId="25504"/>
    <cellStyle name="20% - Accent2 7 8 4" xfId="44565"/>
    <cellStyle name="20% - Accent2 7 9" xfId="8932"/>
    <cellStyle name="20% - Accent2 7 9 2" xfId="17210"/>
    <cellStyle name="20% - Accent2 7 9 2 2" xfId="36272"/>
    <cellStyle name="20% - Accent2 7 9 2 3" xfId="55333"/>
    <cellStyle name="20% - Accent2 7 9 3" xfId="27994"/>
    <cellStyle name="20% - Accent2 7 9 4" xfId="47055"/>
    <cellStyle name="20% - Accent2 8" xfId="369"/>
    <cellStyle name="20% - Accent2 8 10" xfId="3165"/>
    <cellStyle name="20% - Accent2 8 10 2" xfId="22275"/>
    <cellStyle name="20% - Accent2 8 10 3" xfId="41336"/>
    <cellStyle name="20% - Accent2 8 11" xfId="11491"/>
    <cellStyle name="20% - Accent2 8 11 2" xfId="30553"/>
    <cellStyle name="20% - Accent2 8 11 3" xfId="49614"/>
    <cellStyle name="20% - Accent2 8 12" xfId="19723"/>
    <cellStyle name="20% - Accent2 8 13" xfId="38784"/>
    <cellStyle name="20% - Accent2 8 2" xfId="370"/>
    <cellStyle name="20% - Accent2 8 2 2" xfId="371"/>
    <cellStyle name="20% - Accent2 8 2 2 2" xfId="6447"/>
    <cellStyle name="20% - Accent2 8 2 2 2 2" xfId="14729"/>
    <cellStyle name="20% - Accent2 8 2 2 2 2 2" xfId="33791"/>
    <cellStyle name="20% - Accent2 8 2 2 2 2 3" xfId="52852"/>
    <cellStyle name="20% - Accent2 8 2 2 2 3" xfId="25513"/>
    <cellStyle name="20% - Accent2 8 2 2 2 4" xfId="44574"/>
    <cellStyle name="20% - Accent2 8 2 2 3" xfId="8941"/>
    <cellStyle name="20% - Accent2 8 2 2 3 2" xfId="17219"/>
    <cellStyle name="20% - Accent2 8 2 2 3 2 2" xfId="36281"/>
    <cellStyle name="20% - Accent2 8 2 2 3 2 3" xfId="55342"/>
    <cellStyle name="20% - Accent2 8 2 2 3 3" xfId="28003"/>
    <cellStyle name="20% - Accent2 8 2 2 3 4" xfId="47064"/>
    <cellStyle name="20% - Accent2 8 2 2 4" xfId="3167"/>
    <cellStyle name="20% - Accent2 8 2 2 4 2" xfId="22277"/>
    <cellStyle name="20% - Accent2 8 2 2 4 3" xfId="41338"/>
    <cellStyle name="20% - Accent2 8 2 2 5" xfId="11493"/>
    <cellStyle name="20% - Accent2 8 2 2 5 2" xfId="30555"/>
    <cellStyle name="20% - Accent2 8 2 2 5 3" xfId="49616"/>
    <cellStyle name="20% - Accent2 8 2 2 6" xfId="19725"/>
    <cellStyle name="20% - Accent2 8 2 2 7" xfId="38786"/>
    <cellStyle name="20% - Accent2 8 2 3" xfId="6446"/>
    <cellStyle name="20% - Accent2 8 2 3 2" xfId="14728"/>
    <cellStyle name="20% - Accent2 8 2 3 2 2" xfId="33790"/>
    <cellStyle name="20% - Accent2 8 2 3 2 3" xfId="52851"/>
    <cellStyle name="20% - Accent2 8 2 3 3" xfId="25512"/>
    <cellStyle name="20% - Accent2 8 2 3 4" xfId="44573"/>
    <cellStyle name="20% - Accent2 8 2 4" xfId="8940"/>
    <cellStyle name="20% - Accent2 8 2 4 2" xfId="17218"/>
    <cellStyle name="20% - Accent2 8 2 4 2 2" xfId="36280"/>
    <cellStyle name="20% - Accent2 8 2 4 2 3" xfId="55341"/>
    <cellStyle name="20% - Accent2 8 2 4 3" xfId="28002"/>
    <cellStyle name="20% - Accent2 8 2 4 4" xfId="47063"/>
    <cellStyle name="20% - Accent2 8 2 5" xfId="3166"/>
    <cellStyle name="20% - Accent2 8 2 5 2" xfId="22276"/>
    <cellStyle name="20% - Accent2 8 2 5 3" xfId="41337"/>
    <cellStyle name="20% - Accent2 8 2 6" xfId="11492"/>
    <cellStyle name="20% - Accent2 8 2 6 2" xfId="30554"/>
    <cellStyle name="20% - Accent2 8 2 6 3" xfId="49615"/>
    <cellStyle name="20% - Accent2 8 2 7" xfId="19724"/>
    <cellStyle name="20% - Accent2 8 2 8" xfId="38785"/>
    <cellStyle name="20% - Accent2 8 3" xfId="372"/>
    <cellStyle name="20% - Accent2 8 3 2" xfId="373"/>
    <cellStyle name="20% - Accent2 8 3 2 2" xfId="6449"/>
    <cellStyle name="20% - Accent2 8 3 2 2 2" xfId="14731"/>
    <cellStyle name="20% - Accent2 8 3 2 2 2 2" xfId="33793"/>
    <cellStyle name="20% - Accent2 8 3 2 2 2 3" xfId="52854"/>
    <cellStyle name="20% - Accent2 8 3 2 2 3" xfId="25515"/>
    <cellStyle name="20% - Accent2 8 3 2 2 4" xfId="44576"/>
    <cellStyle name="20% - Accent2 8 3 2 3" xfId="8943"/>
    <cellStyle name="20% - Accent2 8 3 2 3 2" xfId="17221"/>
    <cellStyle name="20% - Accent2 8 3 2 3 2 2" xfId="36283"/>
    <cellStyle name="20% - Accent2 8 3 2 3 2 3" xfId="55344"/>
    <cellStyle name="20% - Accent2 8 3 2 3 3" xfId="28005"/>
    <cellStyle name="20% - Accent2 8 3 2 3 4" xfId="47066"/>
    <cellStyle name="20% - Accent2 8 3 2 4" xfId="3169"/>
    <cellStyle name="20% - Accent2 8 3 2 4 2" xfId="22279"/>
    <cellStyle name="20% - Accent2 8 3 2 4 3" xfId="41340"/>
    <cellStyle name="20% - Accent2 8 3 2 5" xfId="11495"/>
    <cellStyle name="20% - Accent2 8 3 2 5 2" xfId="30557"/>
    <cellStyle name="20% - Accent2 8 3 2 5 3" xfId="49618"/>
    <cellStyle name="20% - Accent2 8 3 2 6" xfId="19727"/>
    <cellStyle name="20% - Accent2 8 3 2 7" xfId="38788"/>
    <cellStyle name="20% - Accent2 8 3 3" xfId="6448"/>
    <cellStyle name="20% - Accent2 8 3 3 2" xfId="14730"/>
    <cellStyle name="20% - Accent2 8 3 3 2 2" xfId="33792"/>
    <cellStyle name="20% - Accent2 8 3 3 2 3" xfId="52853"/>
    <cellStyle name="20% - Accent2 8 3 3 3" xfId="25514"/>
    <cellStyle name="20% - Accent2 8 3 3 4" xfId="44575"/>
    <cellStyle name="20% - Accent2 8 3 4" xfId="8942"/>
    <cellStyle name="20% - Accent2 8 3 4 2" xfId="17220"/>
    <cellStyle name="20% - Accent2 8 3 4 2 2" xfId="36282"/>
    <cellStyle name="20% - Accent2 8 3 4 2 3" xfId="55343"/>
    <cellStyle name="20% - Accent2 8 3 4 3" xfId="28004"/>
    <cellStyle name="20% - Accent2 8 3 4 4" xfId="47065"/>
    <cellStyle name="20% - Accent2 8 3 5" xfId="3168"/>
    <cellStyle name="20% - Accent2 8 3 5 2" xfId="22278"/>
    <cellStyle name="20% - Accent2 8 3 5 3" xfId="41339"/>
    <cellStyle name="20% - Accent2 8 3 6" xfId="11494"/>
    <cellStyle name="20% - Accent2 8 3 6 2" xfId="30556"/>
    <cellStyle name="20% - Accent2 8 3 6 3" xfId="49617"/>
    <cellStyle name="20% - Accent2 8 3 7" xfId="19726"/>
    <cellStyle name="20% - Accent2 8 3 8" xfId="38787"/>
    <cellStyle name="20% - Accent2 8 4" xfId="374"/>
    <cellStyle name="20% - Accent2 8 4 2" xfId="6450"/>
    <cellStyle name="20% - Accent2 8 4 2 2" xfId="14732"/>
    <cellStyle name="20% - Accent2 8 4 2 2 2" xfId="33794"/>
    <cellStyle name="20% - Accent2 8 4 2 2 3" xfId="52855"/>
    <cellStyle name="20% - Accent2 8 4 2 3" xfId="25516"/>
    <cellStyle name="20% - Accent2 8 4 2 4" xfId="44577"/>
    <cellStyle name="20% - Accent2 8 4 3" xfId="8944"/>
    <cellStyle name="20% - Accent2 8 4 3 2" xfId="17222"/>
    <cellStyle name="20% - Accent2 8 4 3 2 2" xfId="36284"/>
    <cellStyle name="20% - Accent2 8 4 3 2 3" xfId="55345"/>
    <cellStyle name="20% - Accent2 8 4 3 3" xfId="28006"/>
    <cellStyle name="20% - Accent2 8 4 3 4" xfId="47067"/>
    <cellStyle name="20% - Accent2 8 4 4" xfId="3170"/>
    <cellStyle name="20% - Accent2 8 4 4 2" xfId="22280"/>
    <cellStyle name="20% - Accent2 8 4 4 3" xfId="41341"/>
    <cellStyle name="20% - Accent2 8 4 5" xfId="11496"/>
    <cellStyle name="20% - Accent2 8 4 5 2" xfId="30558"/>
    <cellStyle name="20% - Accent2 8 4 5 3" xfId="49619"/>
    <cellStyle name="20% - Accent2 8 4 6" xfId="19728"/>
    <cellStyle name="20% - Accent2 8 4 7" xfId="38789"/>
    <cellStyle name="20% - Accent2 8 5" xfId="375"/>
    <cellStyle name="20% - Accent2 8 5 2" xfId="6451"/>
    <cellStyle name="20% - Accent2 8 5 2 2" xfId="14733"/>
    <cellStyle name="20% - Accent2 8 5 2 2 2" xfId="33795"/>
    <cellStyle name="20% - Accent2 8 5 2 2 3" xfId="52856"/>
    <cellStyle name="20% - Accent2 8 5 2 3" xfId="25517"/>
    <cellStyle name="20% - Accent2 8 5 2 4" xfId="44578"/>
    <cellStyle name="20% - Accent2 8 5 3" xfId="8945"/>
    <cellStyle name="20% - Accent2 8 5 3 2" xfId="17223"/>
    <cellStyle name="20% - Accent2 8 5 3 2 2" xfId="36285"/>
    <cellStyle name="20% - Accent2 8 5 3 2 3" xfId="55346"/>
    <cellStyle name="20% - Accent2 8 5 3 3" xfId="28007"/>
    <cellStyle name="20% - Accent2 8 5 3 4" xfId="47068"/>
    <cellStyle name="20% - Accent2 8 5 4" xfId="3171"/>
    <cellStyle name="20% - Accent2 8 5 4 2" xfId="22281"/>
    <cellStyle name="20% - Accent2 8 5 4 3" xfId="41342"/>
    <cellStyle name="20% - Accent2 8 5 5" xfId="11497"/>
    <cellStyle name="20% - Accent2 8 5 5 2" xfId="30559"/>
    <cellStyle name="20% - Accent2 8 5 5 3" xfId="49620"/>
    <cellStyle name="20% - Accent2 8 5 6" xfId="19729"/>
    <cellStyle name="20% - Accent2 8 5 7" xfId="38790"/>
    <cellStyle name="20% - Accent2 8 6" xfId="3172"/>
    <cellStyle name="20% - Accent2 8 6 2" xfId="11498"/>
    <cellStyle name="20% - Accent2 8 6 2 2" xfId="30560"/>
    <cellStyle name="20% - Accent2 8 6 2 3" xfId="49621"/>
    <cellStyle name="20% - Accent2 8 6 3" xfId="22282"/>
    <cellStyle name="20% - Accent2 8 6 4" xfId="41343"/>
    <cellStyle name="20% - Accent2 8 7" xfId="5924"/>
    <cellStyle name="20% - Accent2 8 7 2" xfId="14206"/>
    <cellStyle name="20% - Accent2 8 7 2 2" xfId="33268"/>
    <cellStyle name="20% - Accent2 8 7 2 3" xfId="52329"/>
    <cellStyle name="20% - Accent2 8 7 3" xfId="24990"/>
    <cellStyle name="20% - Accent2 8 7 4" xfId="44051"/>
    <cellStyle name="20% - Accent2 8 8" xfId="6445"/>
    <cellStyle name="20% - Accent2 8 8 2" xfId="14727"/>
    <cellStyle name="20% - Accent2 8 8 2 2" xfId="33789"/>
    <cellStyle name="20% - Accent2 8 8 2 3" xfId="52850"/>
    <cellStyle name="20% - Accent2 8 8 3" xfId="25511"/>
    <cellStyle name="20% - Accent2 8 8 4" xfId="44572"/>
    <cellStyle name="20% - Accent2 8 9" xfId="8939"/>
    <cellStyle name="20% - Accent2 8 9 2" xfId="17217"/>
    <cellStyle name="20% - Accent2 8 9 2 2" xfId="36279"/>
    <cellStyle name="20% - Accent2 8 9 2 3" xfId="55340"/>
    <cellStyle name="20% - Accent2 8 9 3" xfId="28001"/>
    <cellStyle name="20% - Accent2 8 9 4" xfId="47062"/>
    <cellStyle name="20% - Accent2 9" xfId="376"/>
    <cellStyle name="20% - Accent2 9 10" xfId="3173"/>
    <cellStyle name="20% - Accent2 9 10 2" xfId="22283"/>
    <cellStyle name="20% - Accent2 9 10 3" xfId="41344"/>
    <cellStyle name="20% - Accent2 9 11" xfId="11499"/>
    <cellStyle name="20% - Accent2 9 11 2" xfId="30561"/>
    <cellStyle name="20% - Accent2 9 11 3" xfId="49622"/>
    <cellStyle name="20% - Accent2 9 12" xfId="19730"/>
    <cellStyle name="20% - Accent2 9 13" xfId="38791"/>
    <cellStyle name="20% - Accent2 9 2" xfId="377"/>
    <cellStyle name="20% - Accent2 9 2 2" xfId="378"/>
    <cellStyle name="20% - Accent2 9 2 2 2" xfId="6454"/>
    <cellStyle name="20% - Accent2 9 2 2 2 2" xfId="14736"/>
    <cellStyle name="20% - Accent2 9 2 2 2 2 2" xfId="33798"/>
    <cellStyle name="20% - Accent2 9 2 2 2 2 3" xfId="52859"/>
    <cellStyle name="20% - Accent2 9 2 2 2 3" xfId="25520"/>
    <cellStyle name="20% - Accent2 9 2 2 2 4" xfId="44581"/>
    <cellStyle name="20% - Accent2 9 2 2 3" xfId="8948"/>
    <cellStyle name="20% - Accent2 9 2 2 3 2" xfId="17226"/>
    <cellStyle name="20% - Accent2 9 2 2 3 2 2" xfId="36288"/>
    <cellStyle name="20% - Accent2 9 2 2 3 2 3" xfId="55349"/>
    <cellStyle name="20% - Accent2 9 2 2 3 3" xfId="28010"/>
    <cellStyle name="20% - Accent2 9 2 2 3 4" xfId="47071"/>
    <cellStyle name="20% - Accent2 9 2 2 4" xfId="3175"/>
    <cellStyle name="20% - Accent2 9 2 2 4 2" xfId="22285"/>
    <cellStyle name="20% - Accent2 9 2 2 4 3" xfId="41346"/>
    <cellStyle name="20% - Accent2 9 2 2 5" xfId="11501"/>
    <cellStyle name="20% - Accent2 9 2 2 5 2" xfId="30563"/>
    <cellStyle name="20% - Accent2 9 2 2 5 3" xfId="49624"/>
    <cellStyle name="20% - Accent2 9 2 2 6" xfId="19732"/>
    <cellStyle name="20% - Accent2 9 2 2 7" xfId="38793"/>
    <cellStyle name="20% - Accent2 9 2 3" xfId="6453"/>
    <cellStyle name="20% - Accent2 9 2 3 2" xfId="14735"/>
    <cellStyle name="20% - Accent2 9 2 3 2 2" xfId="33797"/>
    <cellStyle name="20% - Accent2 9 2 3 2 3" xfId="52858"/>
    <cellStyle name="20% - Accent2 9 2 3 3" xfId="25519"/>
    <cellStyle name="20% - Accent2 9 2 3 4" xfId="44580"/>
    <cellStyle name="20% - Accent2 9 2 4" xfId="8947"/>
    <cellStyle name="20% - Accent2 9 2 4 2" xfId="17225"/>
    <cellStyle name="20% - Accent2 9 2 4 2 2" xfId="36287"/>
    <cellStyle name="20% - Accent2 9 2 4 2 3" xfId="55348"/>
    <cellStyle name="20% - Accent2 9 2 4 3" xfId="28009"/>
    <cellStyle name="20% - Accent2 9 2 4 4" xfId="47070"/>
    <cellStyle name="20% - Accent2 9 2 5" xfId="3174"/>
    <cellStyle name="20% - Accent2 9 2 5 2" xfId="22284"/>
    <cellStyle name="20% - Accent2 9 2 5 3" xfId="41345"/>
    <cellStyle name="20% - Accent2 9 2 6" xfId="11500"/>
    <cellStyle name="20% - Accent2 9 2 6 2" xfId="30562"/>
    <cellStyle name="20% - Accent2 9 2 6 3" xfId="49623"/>
    <cellStyle name="20% - Accent2 9 2 7" xfId="19731"/>
    <cellStyle name="20% - Accent2 9 2 8" xfId="38792"/>
    <cellStyle name="20% - Accent2 9 3" xfId="379"/>
    <cellStyle name="20% - Accent2 9 3 2" xfId="380"/>
    <cellStyle name="20% - Accent2 9 3 2 2" xfId="6456"/>
    <cellStyle name="20% - Accent2 9 3 2 2 2" xfId="14738"/>
    <cellStyle name="20% - Accent2 9 3 2 2 2 2" xfId="33800"/>
    <cellStyle name="20% - Accent2 9 3 2 2 2 3" xfId="52861"/>
    <cellStyle name="20% - Accent2 9 3 2 2 3" xfId="25522"/>
    <cellStyle name="20% - Accent2 9 3 2 2 4" xfId="44583"/>
    <cellStyle name="20% - Accent2 9 3 2 3" xfId="8950"/>
    <cellStyle name="20% - Accent2 9 3 2 3 2" xfId="17228"/>
    <cellStyle name="20% - Accent2 9 3 2 3 2 2" xfId="36290"/>
    <cellStyle name="20% - Accent2 9 3 2 3 2 3" xfId="55351"/>
    <cellStyle name="20% - Accent2 9 3 2 3 3" xfId="28012"/>
    <cellStyle name="20% - Accent2 9 3 2 3 4" xfId="47073"/>
    <cellStyle name="20% - Accent2 9 3 2 4" xfId="3177"/>
    <cellStyle name="20% - Accent2 9 3 2 4 2" xfId="22287"/>
    <cellStyle name="20% - Accent2 9 3 2 4 3" xfId="41348"/>
    <cellStyle name="20% - Accent2 9 3 2 5" xfId="11503"/>
    <cellStyle name="20% - Accent2 9 3 2 5 2" xfId="30565"/>
    <cellStyle name="20% - Accent2 9 3 2 5 3" xfId="49626"/>
    <cellStyle name="20% - Accent2 9 3 2 6" xfId="19734"/>
    <cellStyle name="20% - Accent2 9 3 2 7" xfId="38795"/>
    <cellStyle name="20% - Accent2 9 3 3" xfId="6455"/>
    <cellStyle name="20% - Accent2 9 3 3 2" xfId="14737"/>
    <cellStyle name="20% - Accent2 9 3 3 2 2" xfId="33799"/>
    <cellStyle name="20% - Accent2 9 3 3 2 3" xfId="52860"/>
    <cellStyle name="20% - Accent2 9 3 3 3" xfId="25521"/>
    <cellStyle name="20% - Accent2 9 3 3 4" xfId="44582"/>
    <cellStyle name="20% - Accent2 9 3 4" xfId="8949"/>
    <cellStyle name="20% - Accent2 9 3 4 2" xfId="17227"/>
    <cellStyle name="20% - Accent2 9 3 4 2 2" xfId="36289"/>
    <cellStyle name="20% - Accent2 9 3 4 2 3" xfId="55350"/>
    <cellStyle name="20% - Accent2 9 3 4 3" xfId="28011"/>
    <cellStyle name="20% - Accent2 9 3 4 4" xfId="47072"/>
    <cellStyle name="20% - Accent2 9 3 5" xfId="3176"/>
    <cellStyle name="20% - Accent2 9 3 5 2" xfId="22286"/>
    <cellStyle name="20% - Accent2 9 3 5 3" xfId="41347"/>
    <cellStyle name="20% - Accent2 9 3 6" xfId="11502"/>
    <cellStyle name="20% - Accent2 9 3 6 2" xfId="30564"/>
    <cellStyle name="20% - Accent2 9 3 6 3" xfId="49625"/>
    <cellStyle name="20% - Accent2 9 3 7" xfId="19733"/>
    <cellStyle name="20% - Accent2 9 3 8" xfId="38794"/>
    <cellStyle name="20% - Accent2 9 4" xfId="381"/>
    <cellStyle name="20% - Accent2 9 4 2" xfId="6457"/>
    <cellStyle name="20% - Accent2 9 4 2 2" xfId="14739"/>
    <cellStyle name="20% - Accent2 9 4 2 2 2" xfId="33801"/>
    <cellStyle name="20% - Accent2 9 4 2 2 3" xfId="52862"/>
    <cellStyle name="20% - Accent2 9 4 2 3" xfId="25523"/>
    <cellStyle name="20% - Accent2 9 4 2 4" xfId="44584"/>
    <cellStyle name="20% - Accent2 9 4 3" xfId="8951"/>
    <cellStyle name="20% - Accent2 9 4 3 2" xfId="17229"/>
    <cellStyle name="20% - Accent2 9 4 3 2 2" xfId="36291"/>
    <cellStyle name="20% - Accent2 9 4 3 2 3" xfId="55352"/>
    <cellStyle name="20% - Accent2 9 4 3 3" xfId="28013"/>
    <cellStyle name="20% - Accent2 9 4 3 4" xfId="47074"/>
    <cellStyle name="20% - Accent2 9 4 4" xfId="3178"/>
    <cellStyle name="20% - Accent2 9 4 4 2" xfId="22288"/>
    <cellStyle name="20% - Accent2 9 4 4 3" xfId="41349"/>
    <cellStyle name="20% - Accent2 9 4 5" xfId="11504"/>
    <cellStyle name="20% - Accent2 9 4 5 2" xfId="30566"/>
    <cellStyle name="20% - Accent2 9 4 5 3" xfId="49627"/>
    <cellStyle name="20% - Accent2 9 4 6" xfId="19735"/>
    <cellStyle name="20% - Accent2 9 4 7" xfId="38796"/>
    <cellStyle name="20% - Accent2 9 5" xfId="382"/>
    <cellStyle name="20% - Accent2 9 5 2" xfId="6458"/>
    <cellStyle name="20% - Accent2 9 5 2 2" xfId="14740"/>
    <cellStyle name="20% - Accent2 9 5 2 2 2" xfId="33802"/>
    <cellStyle name="20% - Accent2 9 5 2 2 3" xfId="52863"/>
    <cellStyle name="20% - Accent2 9 5 2 3" xfId="25524"/>
    <cellStyle name="20% - Accent2 9 5 2 4" xfId="44585"/>
    <cellStyle name="20% - Accent2 9 5 3" xfId="8952"/>
    <cellStyle name="20% - Accent2 9 5 3 2" xfId="17230"/>
    <cellStyle name="20% - Accent2 9 5 3 2 2" xfId="36292"/>
    <cellStyle name="20% - Accent2 9 5 3 2 3" xfId="55353"/>
    <cellStyle name="20% - Accent2 9 5 3 3" xfId="28014"/>
    <cellStyle name="20% - Accent2 9 5 3 4" xfId="47075"/>
    <cellStyle name="20% - Accent2 9 5 4" xfId="3179"/>
    <cellStyle name="20% - Accent2 9 5 4 2" xfId="22289"/>
    <cellStyle name="20% - Accent2 9 5 4 3" xfId="41350"/>
    <cellStyle name="20% - Accent2 9 5 5" xfId="11505"/>
    <cellStyle name="20% - Accent2 9 5 5 2" xfId="30567"/>
    <cellStyle name="20% - Accent2 9 5 5 3" xfId="49628"/>
    <cellStyle name="20% - Accent2 9 5 6" xfId="19736"/>
    <cellStyle name="20% - Accent2 9 5 7" xfId="38797"/>
    <cellStyle name="20% - Accent2 9 6" xfId="3180"/>
    <cellStyle name="20% - Accent2 9 6 2" xfId="11506"/>
    <cellStyle name="20% - Accent2 9 6 2 2" xfId="30568"/>
    <cellStyle name="20% - Accent2 9 6 2 3" xfId="49629"/>
    <cellStyle name="20% - Accent2 9 6 3" xfId="22290"/>
    <cellStyle name="20% - Accent2 9 6 4" xfId="41351"/>
    <cellStyle name="20% - Accent2 9 7" xfId="6010"/>
    <cellStyle name="20% - Accent2 9 7 2" xfId="14292"/>
    <cellStyle name="20% - Accent2 9 7 2 2" xfId="33354"/>
    <cellStyle name="20% - Accent2 9 7 2 3" xfId="52415"/>
    <cellStyle name="20% - Accent2 9 7 3" xfId="25076"/>
    <cellStyle name="20% - Accent2 9 7 4" xfId="44137"/>
    <cellStyle name="20% - Accent2 9 8" xfId="6452"/>
    <cellStyle name="20% - Accent2 9 8 2" xfId="14734"/>
    <cellStyle name="20% - Accent2 9 8 2 2" xfId="33796"/>
    <cellStyle name="20% - Accent2 9 8 2 3" xfId="52857"/>
    <cellStyle name="20% - Accent2 9 8 3" xfId="25518"/>
    <cellStyle name="20% - Accent2 9 8 4" xfId="44579"/>
    <cellStyle name="20% - Accent2 9 9" xfId="8946"/>
    <cellStyle name="20% - Accent2 9 9 2" xfId="17224"/>
    <cellStyle name="20% - Accent2 9 9 2 2" xfId="36286"/>
    <cellStyle name="20% - Accent2 9 9 2 3" xfId="55347"/>
    <cellStyle name="20% - Accent2 9 9 3" xfId="28008"/>
    <cellStyle name="20% - Accent2 9 9 4" xfId="47069"/>
    <cellStyle name="20% - Accent3" xfId="383" builtinId="38" customBuiltin="1"/>
    <cellStyle name="20% - Accent3 10" xfId="384"/>
    <cellStyle name="20% - Accent3 10 10" xfId="3182"/>
    <cellStyle name="20% - Accent3 10 10 2" xfId="22292"/>
    <cellStyle name="20% - Accent3 10 10 3" xfId="41353"/>
    <cellStyle name="20% - Accent3 10 11" xfId="11508"/>
    <cellStyle name="20% - Accent3 10 11 2" xfId="30570"/>
    <cellStyle name="20% - Accent3 10 11 3" xfId="49631"/>
    <cellStyle name="20% - Accent3 10 12" xfId="19738"/>
    <cellStyle name="20% - Accent3 10 13" xfId="38799"/>
    <cellStyle name="20% - Accent3 10 2" xfId="385"/>
    <cellStyle name="20% - Accent3 10 2 2" xfId="386"/>
    <cellStyle name="20% - Accent3 10 2 2 2" xfId="6462"/>
    <cellStyle name="20% - Accent3 10 2 2 2 2" xfId="14744"/>
    <cellStyle name="20% - Accent3 10 2 2 2 2 2" xfId="33806"/>
    <cellStyle name="20% - Accent3 10 2 2 2 2 3" xfId="52867"/>
    <cellStyle name="20% - Accent3 10 2 2 2 3" xfId="25528"/>
    <cellStyle name="20% - Accent3 10 2 2 2 4" xfId="44589"/>
    <cellStyle name="20% - Accent3 10 2 2 3" xfId="8956"/>
    <cellStyle name="20% - Accent3 10 2 2 3 2" xfId="17234"/>
    <cellStyle name="20% - Accent3 10 2 2 3 2 2" xfId="36296"/>
    <cellStyle name="20% - Accent3 10 2 2 3 2 3" xfId="55357"/>
    <cellStyle name="20% - Accent3 10 2 2 3 3" xfId="28018"/>
    <cellStyle name="20% - Accent3 10 2 2 3 4" xfId="47079"/>
    <cellStyle name="20% - Accent3 10 2 2 4" xfId="3184"/>
    <cellStyle name="20% - Accent3 10 2 2 4 2" xfId="22294"/>
    <cellStyle name="20% - Accent3 10 2 2 4 3" xfId="41355"/>
    <cellStyle name="20% - Accent3 10 2 2 5" xfId="11510"/>
    <cellStyle name="20% - Accent3 10 2 2 5 2" xfId="30572"/>
    <cellStyle name="20% - Accent3 10 2 2 5 3" xfId="49633"/>
    <cellStyle name="20% - Accent3 10 2 2 6" xfId="19740"/>
    <cellStyle name="20% - Accent3 10 2 2 7" xfId="38801"/>
    <cellStyle name="20% - Accent3 10 2 3" xfId="6461"/>
    <cellStyle name="20% - Accent3 10 2 3 2" xfId="14743"/>
    <cellStyle name="20% - Accent3 10 2 3 2 2" xfId="33805"/>
    <cellStyle name="20% - Accent3 10 2 3 2 3" xfId="52866"/>
    <cellStyle name="20% - Accent3 10 2 3 3" xfId="25527"/>
    <cellStyle name="20% - Accent3 10 2 3 4" xfId="44588"/>
    <cellStyle name="20% - Accent3 10 2 4" xfId="8955"/>
    <cellStyle name="20% - Accent3 10 2 4 2" xfId="17233"/>
    <cellStyle name="20% - Accent3 10 2 4 2 2" xfId="36295"/>
    <cellStyle name="20% - Accent3 10 2 4 2 3" xfId="55356"/>
    <cellStyle name="20% - Accent3 10 2 4 3" xfId="28017"/>
    <cellStyle name="20% - Accent3 10 2 4 4" xfId="47078"/>
    <cellStyle name="20% - Accent3 10 2 5" xfId="3183"/>
    <cellStyle name="20% - Accent3 10 2 5 2" xfId="22293"/>
    <cellStyle name="20% - Accent3 10 2 5 3" xfId="41354"/>
    <cellStyle name="20% - Accent3 10 2 6" xfId="11509"/>
    <cellStyle name="20% - Accent3 10 2 6 2" xfId="30571"/>
    <cellStyle name="20% - Accent3 10 2 6 3" xfId="49632"/>
    <cellStyle name="20% - Accent3 10 2 7" xfId="19739"/>
    <cellStyle name="20% - Accent3 10 2 8" xfId="38800"/>
    <cellStyle name="20% - Accent3 10 3" xfId="387"/>
    <cellStyle name="20% - Accent3 10 3 2" xfId="388"/>
    <cellStyle name="20% - Accent3 10 3 2 2" xfId="6464"/>
    <cellStyle name="20% - Accent3 10 3 2 2 2" xfId="14746"/>
    <cellStyle name="20% - Accent3 10 3 2 2 2 2" xfId="33808"/>
    <cellStyle name="20% - Accent3 10 3 2 2 2 3" xfId="52869"/>
    <cellStyle name="20% - Accent3 10 3 2 2 3" xfId="25530"/>
    <cellStyle name="20% - Accent3 10 3 2 2 4" xfId="44591"/>
    <cellStyle name="20% - Accent3 10 3 2 3" xfId="8958"/>
    <cellStyle name="20% - Accent3 10 3 2 3 2" xfId="17236"/>
    <cellStyle name="20% - Accent3 10 3 2 3 2 2" xfId="36298"/>
    <cellStyle name="20% - Accent3 10 3 2 3 2 3" xfId="55359"/>
    <cellStyle name="20% - Accent3 10 3 2 3 3" xfId="28020"/>
    <cellStyle name="20% - Accent3 10 3 2 3 4" xfId="47081"/>
    <cellStyle name="20% - Accent3 10 3 2 4" xfId="3186"/>
    <cellStyle name="20% - Accent3 10 3 2 4 2" xfId="22296"/>
    <cellStyle name="20% - Accent3 10 3 2 4 3" xfId="41357"/>
    <cellStyle name="20% - Accent3 10 3 2 5" xfId="11512"/>
    <cellStyle name="20% - Accent3 10 3 2 5 2" xfId="30574"/>
    <cellStyle name="20% - Accent3 10 3 2 5 3" xfId="49635"/>
    <cellStyle name="20% - Accent3 10 3 2 6" xfId="19742"/>
    <cellStyle name="20% - Accent3 10 3 2 7" xfId="38803"/>
    <cellStyle name="20% - Accent3 10 3 3" xfId="6463"/>
    <cellStyle name="20% - Accent3 10 3 3 2" xfId="14745"/>
    <cellStyle name="20% - Accent3 10 3 3 2 2" xfId="33807"/>
    <cellStyle name="20% - Accent3 10 3 3 2 3" xfId="52868"/>
    <cellStyle name="20% - Accent3 10 3 3 3" xfId="25529"/>
    <cellStyle name="20% - Accent3 10 3 3 4" xfId="44590"/>
    <cellStyle name="20% - Accent3 10 3 4" xfId="8957"/>
    <cellStyle name="20% - Accent3 10 3 4 2" xfId="17235"/>
    <cellStyle name="20% - Accent3 10 3 4 2 2" xfId="36297"/>
    <cellStyle name="20% - Accent3 10 3 4 2 3" xfId="55358"/>
    <cellStyle name="20% - Accent3 10 3 4 3" xfId="28019"/>
    <cellStyle name="20% - Accent3 10 3 4 4" xfId="47080"/>
    <cellStyle name="20% - Accent3 10 3 5" xfId="3185"/>
    <cellStyle name="20% - Accent3 10 3 5 2" xfId="22295"/>
    <cellStyle name="20% - Accent3 10 3 5 3" xfId="41356"/>
    <cellStyle name="20% - Accent3 10 3 6" xfId="11511"/>
    <cellStyle name="20% - Accent3 10 3 6 2" xfId="30573"/>
    <cellStyle name="20% - Accent3 10 3 6 3" xfId="49634"/>
    <cellStyle name="20% - Accent3 10 3 7" xfId="19741"/>
    <cellStyle name="20% - Accent3 10 3 8" xfId="38802"/>
    <cellStyle name="20% - Accent3 10 4" xfId="389"/>
    <cellStyle name="20% - Accent3 10 4 2" xfId="6465"/>
    <cellStyle name="20% - Accent3 10 4 2 2" xfId="14747"/>
    <cellStyle name="20% - Accent3 10 4 2 2 2" xfId="33809"/>
    <cellStyle name="20% - Accent3 10 4 2 2 3" xfId="52870"/>
    <cellStyle name="20% - Accent3 10 4 2 3" xfId="25531"/>
    <cellStyle name="20% - Accent3 10 4 2 4" xfId="44592"/>
    <cellStyle name="20% - Accent3 10 4 3" xfId="8959"/>
    <cellStyle name="20% - Accent3 10 4 3 2" xfId="17237"/>
    <cellStyle name="20% - Accent3 10 4 3 2 2" xfId="36299"/>
    <cellStyle name="20% - Accent3 10 4 3 2 3" xfId="55360"/>
    <cellStyle name="20% - Accent3 10 4 3 3" xfId="28021"/>
    <cellStyle name="20% - Accent3 10 4 3 4" xfId="47082"/>
    <cellStyle name="20% - Accent3 10 4 4" xfId="3187"/>
    <cellStyle name="20% - Accent3 10 4 4 2" xfId="22297"/>
    <cellStyle name="20% - Accent3 10 4 4 3" xfId="41358"/>
    <cellStyle name="20% - Accent3 10 4 5" xfId="11513"/>
    <cellStyle name="20% - Accent3 10 4 5 2" xfId="30575"/>
    <cellStyle name="20% - Accent3 10 4 5 3" xfId="49636"/>
    <cellStyle name="20% - Accent3 10 4 6" xfId="19743"/>
    <cellStyle name="20% - Accent3 10 4 7" xfId="38804"/>
    <cellStyle name="20% - Accent3 10 5" xfId="390"/>
    <cellStyle name="20% - Accent3 10 5 2" xfId="6466"/>
    <cellStyle name="20% - Accent3 10 5 2 2" xfId="14748"/>
    <cellStyle name="20% - Accent3 10 5 2 2 2" xfId="33810"/>
    <cellStyle name="20% - Accent3 10 5 2 2 3" xfId="52871"/>
    <cellStyle name="20% - Accent3 10 5 2 3" xfId="25532"/>
    <cellStyle name="20% - Accent3 10 5 2 4" xfId="44593"/>
    <cellStyle name="20% - Accent3 10 5 3" xfId="8960"/>
    <cellStyle name="20% - Accent3 10 5 3 2" xfId="17238"/>
    <cellStyle name="20% - Accent3 10 5 3 2 2" xfId="36300"/>
    <cellStyle name="20% - Accent3 10 5 3 2 3" xfId="55361"/>
    <cellStyle name="20% - Accent3 10 5 3 3" xfId="28022"/>
    <cellStyle name="20% - Accent3 10 5 3 4" xfId="47083"/>
    <cellStyle name="20% - Accent3 10 5 4" xfId="3188"/>
    <cellStyle name="20% - Accent3 10 5 4 2" xfId="22298"/>
    <cellStyle name="20% - Accent3 10 5 4 3" xfId="41359"/>
    <cellStyle name="20% - Accent3 10 5 5" xfId="11514"/>
    <cellStyle name="20% - Accent3 10 5 5 2" xfId="30576"/>
    <cellStyle name="20% - Accent3 10 5 5 3" xfId="49637"/>
    <cellStyle name="20% - Accent3 10 5 6" xfId="19744"/>
    <cellStyle name="20% - Accent3 10 5 7" xfId="38805"/>
    <cellStyle name="20% - Accent3 10 6" xfId="3189"/>
    <cellStyle name="20% - Accent3 10 6 2" xfId="11515"/>
    <cellStyle name="20% - Accent3 10 6 2 2" xfId="30577"/>
    <cellStyle name="20% - Accent3 10 6 2 3" xfId="49638"/>
    <cellStyle name="20% - Accent3 10 6 3" xfId="22299"/>
    <cellStyle name="20% - Accent3 10 6 4" xfId="41360"/>
    <cellStyle name="20% - Accent3 10 7" xfId="6026"/>
    <cellStyle name="20% - Accent3 10 7 2" xfId="14308"/>
    <cellStyle name="20% - Accent3 10 7 2 2" xfId="33370"/>
    <cellStyle name="20% - Accent3 10 7 2 3" xfId="52431"/>
    <cellStyle name="20% - Accent3 10 7 3" xfId="25092"/>
    <cellStyle name="20% - Accent3 10 7 4" xfId="44153"/>
    <cellStyle name="20% - Accent3 10 8" xfId="6460"/>
    <cellStyle name="20% - Accent3 10 8 2" xfId="14742"/>
    <cellStyle name="20% - Accent3 10 8 2 2" xfId="33804"/>
    <cellStyle name="20% - Accent3 10 8 2 3" xfId="52865"/>
    <cellStyle name="20% - Accent3 10 8 3" xfId="25526"/>
    <cellStyle name="20% - Accent3 10 8 4" xfId="44587"/>
    <cellStyle name="20% - Accent3 10 9" xfId="8954"/>
    <cellStyle name="20% - Accent3 10 9 2" xfId="17232"/>
    <cellStyle name="20% - Accent3 10 9 2 2" xfId="36294"/>
    <cellStyle name="20% - Accent3 10 9 2 3" xfId="55355"/>
    <cellStyle name="20% - Accent3 10 9 3" xfId="28016"/>
    <cellStyle name="20% - Accent3 10 9 4" xfId="47077"/>
    <cellStyle name="20% - Accent3 11" xfId="391"/>
    <cellStyle name="20% - Accent3 11 10" xfId="11516"/>
    <cellStyle name="20% - Accent3 11 10 2" xfId="30578"/>
    <cellStyle name="20% - Accent3 11 10 3" xfId="49639"/>
    <cellStyle name="20% - Accent3 11 11" xfId="19745"/>
    <cellStyle name="20% - Accent3 11 12" xfId="38806"/>
    <cellStyle name="20% - Accent3 11 2" xfId="392"/>
    <cellStyle name="20% - Accent3 11 2 2" xfId="393"/>
    <cellStyle name="20% - Accent3 11 2 2 2" xfId="6469"/>
    <cellStyle name="20% - Accent3 11 2 2 2 2" xfId="14751"/>
    <cellStyle name="20% - Accent3 11 2 2 2 2 2" xfId="33813"/>
    <cellStyle name="20% - Accent3 11 2 2 2 2 3" xfId="52874"/>
    <cellStyle name="20% - Accent3 11 2 2 2 3" xfId="25535"/>
    <cellStyle name="20% - Accent3 11 2 2 2 4" xfId="44596"/>
    <cellStyle name="20% - Accent3 11 2 2 3" xfId="8963"/>
    <cellStyle name="20% - Accent3 11 2 2 3 2" xfId="17241"/>
    <cellStyle name="20% - Accent3 11 2 2 3 2 2" xfId="36303"/>
    <cellStyle name="20% - Accent3 11 2 2 3 2 3" xfId="55364"/>
    <cellStyle name="20% - Accent3 11 2 2 3 3" xfId="28025"/>
    <cellStyle name="20% - Accent3 11 2 2 3 4" xfId="47086"/>
    <cellStyle name="20% - Accent3 11 2 2 4" xfId="3192"/>
    <cellStyle name="20% - Accent3 11 2 2 4 2" xfId="22302"/>
    <cellStyle name="20% - Accent3 11 2 2 4 3" xfId="41363"/>
    <cellStyle name="20% - Accent3 11 2 2 5" xfId="11518"/>
    <cellStyle name="20% - Accent3 11 2 2 5 2" xfId="30580"/>
    <cellStyle name="20% - Accent3 11 2 2 5 3" xfId="49641"/>
    <cellStyle name="20% - Accent3 11 2 2 6" xfId="19747"/>
    <cellStyle name="20% - Accent3 11 2 2 7" xfId="38808"/>
    <cellStyle name="20% - Accent3 11 2 3" xfId="6468"/>
    <cellStyle name="20% - Accent3 11 2 3 2" xfId="14750"/>
    <cellStyle name="20% - Accent3 11 2 3 2 2" xfId="33812"/>
    <cellStyle name="20% - Accent3 11 2 3 2 3" xfId="52873"/>
    <cellStyle name="20% - Accent3 11 2 3 3" xfId="25534"/>
    <cellStyle name="20% - Accent3 11 2 3 4" xfId="44595"/>
    <cellStyle name="20% - Accent3 11 2 4" xfId="8962"/>
    <cellStyle name="20% - Accent3 11 2 4 2" xfId="17240"/>
    <cellStyle name="20% - Accent3 11 2 4 2 2" xfId="36302"/>
    <cellStyle name="20% - Accent3 11 2 4 2 3" xfId="55363"/>
    <cellStyle name="20% - Accent3 11 2 4 3" xfId="28024"/>
    <cellStyle name="20% - Accent3 11 2 4 4" xfId="47085"/>
    <cellStyle name="20% - Accent3 11 2 5" xfId="3191"/>
    <cellStyle name="20% - Accent3 11 2 5 2" xfId="22301"/>
    <cellStyle name="20% - Accent3 11 2 5 3" xfId="41362"/>
    <cellStyle name="20% - Accent3 11 2 6" xfId="11517"/>
    <cellStyle name="20% - Accent3 11 2 6 2" xfId="30579"/>
    <cellStyle name="20% - Accent3 11 2 6 3" xfId="49640"/>
    <cellStyle name="20% - Accent3 11 2 7" xfId="19746"/>
    <cellStyle name="20% - Accent3 11 2 8" xfId="38807"/>
    <cellStyle name="20% - Accent3 11 3" xfId="394"/>
    <cellStyle name="20% - Accent3 11 3 2" xfId="6470"/>
    <cellStyle name="20% - Accent3 11 3 2 2" xfId="14752"/>
    <cellStyle name="20% - Accent3 11 3 2 2 2" xfId="33814"/>
    <cellStyle name="20% - Accent3 11 3 2 2 3" xfId="52875"/>
    <cellStyle name="20% - Accent3 11 3 2 3" xfId="25536"/>
    <cellStyle name="20% - Accent3 11 3 2 4" xfId="44597"/>
    <cellStyle name="20% - Accent3 11 3 3" xfId="8964"/>
    <cellStyle name="20% - Accent3 11 3 3 2" xfId="17242"/>
    <cellStyle name="20% - Accent3 11 3 3 2 2" xfId="36304"/>
    <cellStyle name="20% - Accent3 11 3 3 2 3" xfId="55365"/>
    <cellStyle name="20% - Accent3 11 3 3 3" xfId="28026"/>
    <cellStyle name="20% - Accent3 11 3 3 4" xfId="47087"/>
    <cellStyle name="20% - Accent3 11 3 4" xfId="3193"/>
    <cellStyle name="20% - Accent3 11 3 4 2" xfId="22303"/>
    <cellStyle name="20% - Accent3 11 3 4 3" xfId="41364"/>
    <cellStyle name="20% - Accent3 11 3 5" xfId="11519"/>
    <cellStyle name="20% - Accent3 11 3 5 2" xfId="30581"/>
    <cellStyle name="20% - Accent3 11 3 5 3" xfId="49642"/>
    <cellStyle name="20% - Accent3 11 3 6" xfId="19748"/>
    <cellStyle name="20% - Accent3 11 3 7" xfId="38809"/>
    <cellStyle name="20% - Accent3 11 4" xfId="395"/>
    <cellStyle name="20% - Accent3 11 4 2" xfId="6471"/>
    <cellStyle name="20% - Accent3 11 4 2 2" xfId="14753"/>
    <cellStyle name="20% - Accent3 11 4 2 2 2" xfId="33815"/>
    <cellStyle name="20% - Accent3 11 4 2 2 3" xfId="52876"/>
    <cellStyle name="20% - Accent3 11 4 2 3" xfId="25537"/>
    <cellStyle name="20% - Accent3 11 4 2 4" xfId="44598"/>
    <cellStyle name="20% - Accent3 11 4 3" xfId="8965"/>
    <cellStyle name="20% - Accent3 11 4 3 2" xfId="17243"/>
    <cellStyle name="20% - Accent3 11 4 3 2 2" xfId="36305"/>
    <cellStyle name="20% - Accent3 11 4 3 2 3" xfId="55366"/>
    <cellStyle name="20% - Accent3 11 4 3 3" xfId="28027"/>
    <cellStyle name="20% - Accent3 11 4 3 4" xfId="47088"/>
    <cellStyle name="20% - Accent3 11 4 4" xfId="3194"/>
    <cellStyle name="20% - Accent3 11 4 4 2" xfId="22304"/>
    <cellStyle name="20% - Accent3 11 4 4 3" xfId="41365"/>
    <cellStyle name="20% - Accent3 11 4 5" xfId="11520"/>
    <cellStyle name="20% - Accent3 11 4 5 2" xfId="30582"/>
    <cellStyle name="20% - Accent3 11 4 5 3" xfId="49643"/>
    <cellStyle name="20% - Accent3 11 4 6" xfId="19749"/>
    <cellStyle name="20% - Accent3 11 4 7" xfId="38810"/>
    <cellStyle name="20% - Accent3 11 5" xfId="3195"/>
    <cellStyle name="20% - Accent3 11 5 2" xfId="11521"/>
    <cellStyle name="20% - Accent3 11 5 2 2" xfId="30583"/>
    <cellStyle name="20% - Accent3 11 5 2 3" xfId="49644"/>
    <cellStyle name="20% - Accent3 11 5 3" xfId="22305"/>
    <cellStyle name="20% - Accent3 11 5 4" xfId="41366"/>
    <cellStyle name="20% - Accent3 11 6" xfId="5708"/>
    <cellStyle name="20% - Accent3 11 6 2" xfId="13994"/>
    <cellStyle name="20% - Accent3 11 6 2 2" xfId="33056"/>
    <cellStyle name="20% - Accent3 11 6 2 3" xfId="52117"/>
    <cellStyle name="20% - Accent3 11 6 3" xfId="24778"/>
    <cellStyle name="20% - Accent3 11 6 4" xfId="43839"/>
    <cellStyle name="20% - Accent3 11 7" xfId="6467"/>
    <cellStyle name="20% - Accent3 11 7 2" xfId="14749"/>
    <cellStyle name="20% - Accent3 11 7 2 2" xfId="33811"/>
    <cellStyle name="20% - Accent3 11 7 2 3" xfId="52872"/>
    <cellStyle name="20% - Accent3 11 7 3" xfId="25533"/>
    <cellStyle name="20% - Accent3 11 7 4" xfId="44594"/>
    <cellStyle name="20% - Accent3 11 8" xfId="8961"/>
    <cellStyle name="20% - Accent3 11 8 2" xfId="17239"/>
    <cellStyle name="20% - Accent3 11 8 2 2" xfId="36301"/>
    <cellStyle name="20% - Accent3 11 8 2 3" xfId="55362"/>
    <cellStyle name="20% - Accent3 11 8 3" xfId="28023"/>
    <cellStyle name="20% - Accent3 11 8 4" xfId="47084"/>
    <cellStyle name="20% - Accent3 11 9" xfId="3190"/>
    <cellStyle name="20% - Accent3 11 9 2" xfId="22300"/>
    <cellStyle name="20% - Accent3 11 9 3" xfId="41361"/>
    <cellStyle name="20% - Accent3 12" xfId="396"/>
    <cellStyle name="20% - Accent3 12 10" xfId="38811"/>
    <cellStyle name="20% - Accent3 12 2" xfId="397"/>
    <cellStyle name="20% - Accent3 12 2 2" xfId="6473"/>
    <cellStyle name="20% - Accent3 12 2 2 2" xfId="14755"/>
    <cellStyle name="20% - Accent3 12 2 2 2 2" xfId="33817"/>
    <cellStyle name="20% - Accent3 12 2 2 2 3" xfId="52878"/>
    <cellStyle name="20% - Accent3 12 2 2 3" xfId="25539"/>
    <cellStyle name="20% - Accent3 12 2 2 4" xfId="44600"/>
    <cellStyle name="20% - Accent3 12 2 3" xfId="8967"/>
    <cellStyle name="20% - Accent3 12 2 3 2" xfId="17245"/>
    <cellStyle name="20% - Accent3 12 2 3 2 2" xfId="36307"/>
    <cellStyle name="20% - Accent3 12 2 3 2 3" xfId="55368"/>
    <cellStyle name="20% - Accent3 12 2 3 3" xfId="28029"/>
    <cellStyle name="20% - Accent3 12 2 3 4" xfId="47090"/>
    <cellStyle name="20% - Accent3 12 2 4" xfId="3197"/>
    <cellStyle name="20% - Accent3 12 2 4 2" xfId="22307"/>
    <cellStyle name="20% - Accent3 12 2 4 3" xfId="41368"/>
    <cellStyle name="20% - Accent3 12 2 5" xfId="11523"/>
    <cellStyle name="20% - Accent3 12 2 5 2" xfId="30585"/>
    <cellStyle name="20% - Accent3 12 2 5 3" xfId="49646"/>
    <cellStyle name="20% - Accent3 12 2 6" xfId="19751"/>
    <cellStyle name="20% - Accent3 12 2 7" xfId="38812"/>
    <cellStyle name="20% - Accent3 12 3" xfId="3198"/>
    <cellStyle name="20% - Accent3 12 3 2" xfId="11524"/>
    <cellStyle name="20% - Accent3 12 3 2 2" xfId="30586"/>
    <cellStyle name="20% - Accent3 12 3 2 3" xfId="49647"/>
    <cellStyle name="20% - Accent3 12 3 3" xfId="22308"/>
    <cellStyle name="20% - Accent3 12 3 4" xfId="41369"/>
    <cellStyle name="20% - Accent3 12 4" xfId="6041"/>
    <cellStyle name="20% - Accent3 12 4 2" xfId="14323"/>
    <cellStyle name="20% - Accent3 12 4 2 2" xfId="33385"/>
    <cellStyle name="20% - Accent3 12 4 2 3" xfId="52446"/>
    <cellStyle name="20% - Accent3 12 4 3" xfId="25107"/>
    <cellStyle name="20% - Accent3 12 4 4" xfId="44168"/>
    <cellStyle name="20% - Accent3 12 5" xfId="6472"/>
    <cellStyle name="20% - Accent3 12 5 2" xfId="14754"/>
    <cellStyle name="20% - Accent3 12 5 2 2" xfId="33816"/>
    <cellStyle name="20% - Accent3 12 5 2 3" xfId="52877"/>
    <cellStyle name="20% - Accent3 12 5 3" xfId="25538"/>
    <cellStyle name="20% - Accent3 12 5 4" xfId="44599"/>
    <cellStyle name="20% - Accent3 12 6" xfId="8966"/>
    <cellStyle name="20% - Accent3 12 6 2" xfId="17244"/>
    <cellStyle name="20% - Accent3 12 6 2 2" xfId="36306"/>
    <cellStyle name="20% - Accent3 12 6 2 3" xfId="55367"/>
    <cellStyle name="20% - Accent3 12 6 3" xfId="28028"/>
    <cellStyle name="20% - Accent3 12 6 4" xfId="47089"/>
    <cellStyle name="20% - Accent3 12 7" xfId="3196"/>
    <cellStyle name="20% - Accent3 12 7 2" xfId="22306"/>
    <cellStyle name="20% - Accent3 12 7 3" xfId="41367"/>
    <cellStyle name="20% - Accent3 12 8" xfId="11522"/>
    <cellStyle name="20% - Accent3 12 8 2" xfId="30584"/>
    <cellStyle name="20% - Accent3 12 8 3" xfId="49645"/>
    <cellStyle name="20% - Accent3 12 9" xfId="19750"/>
    <cellStyle name="20% - Accent3 13" xfId="398"/>
    <cellStyle name="20% - Accent3 13 10" xfId="38813"/>
    <cellStyle name="20% - Accent3 13 2" xfId="399"/>
    <cellStyle name="20% - Accent3 13 2 2" xfId="6475"/>
    <cellStyle name="20% - Accent3 13 2 2 2" xfId="14757"/>
    <cellStyle name="20% - Accent3 13 2 2 2 2" xfId="33819"/>
    <cellStyle name="20% - Accent3 13 2 2 2 3" xfId="52880"/>
    <cellStyle name="20% - Accent3 13 2 2 3" xfId="25541"/>
    <cellStyle name="20% - Accent3 13 2 2 4" xfId="44602"/>
    <cellStyle name="20% - Accent3 13 2 3" xfId="8969"/>
    <cellStyle name="20% - Accent3 13 2 3 2" xfId="17247"/>
    <cellStyle name="20% - Accent3 13 2 3 2 2" xfId="36309"/>
    <cellStyle name="20% - Accent3 13 2 3 2 3" xfId="55370"/>
    <cellStyle name="20% - Accent3 13 2 3 3" xfId="28031"/>
    <cellStyle name="20% - Accent3 13 2 3 4" xfId="47092"/>
    <cellStyle name="20% - Accent3 13 2 4" xfId="3200"/>
    <cellStyle name="20% - Accent3 13 2 4 2" xfId="22310"/>
    <cellStyle name="20% - Accent3 13 2 4 3" xfId="41371"/>
    <cellStyle name="20% - Accent3 13 2 5" xfId="11526"/>
    <cellStyle name="20% - Accent3 13 2 5 2" xfId="30588"/>
    <cellStyle name="20% - Accent3 13 2 5 3" xfId="49649"/>
    <cellStyle name="20% - Accent3 13 2 6" xfId="19753"/>
    <cellStyle name="20% - Accent3 13 2 7" xfId="38814"/>
    <cellStyle name="20% - Accent3 13 3" xfId="3201"/>
    <cellStyle name="20% - Accent3 13 3 2" xfId="11527"/>
    <cellStyle name="20% - Accent3 13 3 2 2" xfId="30589"/>
    <cellStyle name="20% - Accent3 13 3 2 3" xfId="49650"/>
    <cellStyle name="20% - Accent3 13 3 3" xfId="22311"/>
    <cellStyle name="20% - Accent3 13 3 4" xfId="41372"/>
    <cellStyle name="20% - Accent3 13 4" xfId="6055"/>
    <cellStyle name="20% - Accent3 13 4 2" xfId="14337"/>
    <cellStyle name="20% - Accent3 13 4 2 2" xfId="33399"/>
    <cellStyle name="20% - Accent3 13 4 2 3" xfId="52460"/>
    <cellStyle name="20% - Accent3 13 4 3" xfId="25121"/>
    <cellStyle name="20% - Accent3 13 4 4" xfId="44182"/>
    <cellStyle name="20% - Accent3 13 5" xfId="6474"/>
    <cellStyle name="20% - Accent3 13 5 2" xfId="14756"/>
    <cellStyle name="20% - Accent3 13 5 2 2" xfId="33818"/>
    <cellStyle name="20% - Accent3 13 5 2 3" xfId="52879"/>
    <cellStyle name="20% - Accent3 13 5 3" xfId="25540"/>
    <cellStyle name="20% - Accent3 13 5 4" xfId="44601"/>
    <cellStyle name="20% - Accent3 13 6" xfId="8968"/>
    <cellStyle name="20% - Accent3 13 6 2" xfId="17246"/>
    <cellStyle name="20% - Accent3 13 6 2 2" xfId="36308"/>
    <cellStyle name="20% - Accent3 13 6 2 3" xfId="55369"/>
    <cellStyle name="20% - Accent3 13 6 3" xfId="28030"/>
    <cellStyle name="20% - Accent3 13 6 4" xfId="47091"/>
    <cellStyle name="20% - Accent3 13 7" xfId="3199"/>
    <cellStyle name="20% - Accent3 13 7 2" xfId="22309"/>
    <cellStyle name="20% - Accent3 13 7 3" xfId="41370"/>
    <cellStyle name="20% - Accent3 13 8" xfId="11525"/>
    <cellStyle name="20% - Accent3 13 8 2" xfId="30587"/>
    <cellStyle name="20% - Accent3 13 8 3" xfId="49648"/>
    <cellStyle name="20% - Accent3 13 9" xfId="19752"/>
    <cellStyle name="20% - Accent3 14" xfId="400"/>
    <cellStyle name="20% - Accent3 14 2" xfId="3203"/>
    <cellStyle name="20% - Accent3 14 2 2" xfId="11529"/>
    <cellStyle name="20% - Accent3 14 2 2 2" xfId="30591"/>
    <cellStyle name="20% - Accent3 14 2 2 3" xfId="49652"/>
    <cellStyle name="20% - Accent3 14 2 3" xfId="22313"/>
    <cellStyle name="20% - Accent3 14 2 4" xfId="41374"/>
    <cellStyle name="20% - Accent3 14 3" xfId="6069"/>
    <cellStyle name="20% - Accent3 14 3 2" xfId="14351"/>
    <cellStyle name="20% - Accent3 14 3 2 2" xfId="33413"/>
    <cellStyle name="20% - Accent3 14 3 2 3" xfId="52474"/>
    <cellStyle name="20% - Accent3 14 3 3" xfId="25135"/>
    <cellStyle name="20% - Accent3 14 3 4" xfId="44196"/>
    <cellStyle name="20% - Accent3 14 4" xfId="6476"/>
    <cellStyle name="20% - Accent3 14 4 2" xfId="14758"/>
    <cellStyle name="20% - Accent3 14 4 2 2" xfId="33820"/>
    <cellStyle name="20% - Accent3 14 4 2 3" xfId="52881"/>
    <cellStyle name="20% - Accent3 14 4 3" xfId="25542"/>
    <cellStyle name="20% - Accent3 14 4 4" xfId="44603"/>
    <cellStyle name="20% - Accent3 14 5" xfId="8970"/>
    <cellStyle name="20% - Accent3 14 5 2" xfId="17248"/>
    <cellStyle name="20% - Accent3 14 5 2 2" xfId="36310"/>
    <cellStyle name="20% - Accent3 14 5 2 3" xfId="55371"/>
    <cellStyle name="20% - Accent3 14 5 3" xfId="28032"/>
    <cellStyle name="20% - Accent3 14 5 4" xfId="47093"/>
    <cellStyle name="20% - Accent3 14 6" xfId="3202"/>
    <cellStyle name="20% - Accent3 14 6 2" xfId="22312"/>
    <cellStyle name="20% - Accent3 14 6 3" xfId="41373"/>
    <cellStyle name="20% - Accent3 14 7" xfId="11528"/>
    <cellStyle name="20% - Accent3 14 7 2" xfId="30590"/>
    <cellStyle name="20% - Accent3 14 7 3" xfId="49651"/>
    <cellStyle name="20% - Accent3 14 8" xfId="19754"/>
    <cellStyle name="20% - Accent3 14 9" xfId="38815"/>
    <cellStyle name="20% - Accent3 15" xfId="401"/>
    <cellStyle name="20% - Accent3 15 2" xfId="6477"/>
    <cellStyle name="20% - Accent3 15 2 2" xfId="14759"/>
    <cellStyle name="20% - Accent3 15 2 2 2" xfId="33821"/>
    <cellStyle name="20% - Accent3 15 2 2 3" xfId="52882"/>
    <cellStyle name="20% - Accent3 15 2 3" xfId="25543"/>
    <cellStyle name="20% - Accent3 15 2 4" xfId="44604"/>
    <cellStyle name="20% - Accent3 15 3" xfId="8971"/>
    <cellStyle name="20% - Accent3 15 3 2" xfId="17249"/>
    <cellStyle name="20% - Accent3 15 3 2 2" xfId="36311"/>
    <cellStyle name="20% - Accent3 15 3 2 3" xfId="55372"/>
    <cellStyle name="20% - Accent3 15 3 3" xfId="28033"/>
    <cellStyle name="20% - Accent3 15 3 4" xfId="47094"/>
    <cellStyle name="20% - Accent3 15 4" xfId="3204"/>
    <cellStyle name="20% - Accent3 15 4 2" xfId="22314"/>
    <cellStyle name="20% - Accent3 15 4 3" xfId="41375"/>
    <cellStyle name="20% - Accent3 15 5" xfId="11530"/>
    <cellStyle name="20% - Accent3 15 5 2" xfId="30592"/>
    <cellStyle name="20% - Accent3 15 5 3" xfId="49653"/>
    <cellStyle name="20% - Accent3 15 6" xfId="19755"/>
    <cellStyle name="20% - Accent3 15 7" xfId="38816"/>
    <cellStyle name="20% - Accent3 16" xfId="3205"/>
    <cellStyle name="20% - Accent3 16 2" xfId="11531"/>
    <cellStyle name="20% - Accent3 16 2 2" xfId="30593"/>
    <cellStyle name="20% - Accent3 16 2 3" xfId="49654"/>
    <cellStyle name="20% - Accent3 16 3" xfId="22315"/>
    <cellStyle name="20% - Accent3 16 4" xfId="41376"/>
    <cellStyle name="20% - Accent3 17" xfId="5622"/>
    <cellStyle name="20% - Accent3 17 2" xfId="13912"/>
    <cellStyle name="20% - Accent3 17 2 2" xfId="32974"/>
    <cellStyle name="20% - Accent3 17 2 3" xfId="52035"/>
    <cellStyle name="20% - Accent3 17 3" xfId="24696"/>
    <cellStyle name="20% - Accent3 17 4" xfId="43757"/>
    <cellStyle name="20% - Accent3 18" xfId="6459"/>
    <cellStyle name="20% - Accent3 18 2" xfId="14741"/>
    <cellStyle name="20% - Accent3 18 2 2" xfId="33803"/>
    <cellStyle name="20% - Accent3 18 2 3" xfId="52864"/>
    <cellStyle name="20% - Accent3 18 3" xfId="25525"/>
    <cellStyle name="20% - Accent3 18 4" xfId="44586"/>
    <cellStyle name="20% - Accent3 19" xfId="8953"/>
    <cellStyle name="20% - Accent3 19 2" xfId="17231"/>
    <cellStyle name="20% - Accent3 19 2 2" xfId="36293"/>
    <cellStyle name="20% - Accent3 19 2 3" xfId="55354"/>
    <cellStyle name="20% - Accent3 19 3" xfId="28015"/>
    <cellStyle name="20% - Accent3 19 4" xfId="47076"/>
    <cellStyle name="20% - Accent3 2" xfId="402"/>
    <cellStyle name="20% - Accent3 2 10" xfId="403"/>
    <cellStyle name="20% - Accent3 2 10 2" xfId="6479"/>
    <cellStyle name="20% - Accent3 2 10 2 2" xfId="14761"/>
    <cellStyle name="20% - Accent3 2 10 2 2 2" xfId="33823"/>
    <cellStyle name="20% - Accent3 2 10 2 2 3" xfId="52884"/>
    <cellStyle name="20% - Accent3 2 10 2 3" xfId="25545"/>
    <cellStyle name="20% - Accent3 2 10 2 4" xfId="44606"/>
    <cellStyle name="20% - Accent3 2 10 3" xfId="8973"/>
    <cellStyle name="20% - Accent3 2 10 3 2" xfId="17251"/>
    <cellStyle name="20% - Accent3 2 10 3 2 2" xfId="36313"/>
    <cellStyle name="20% - Accent3 2 10 3 2 3" xfId="55374"/>
    <cellStyle name="20% - Accent3 2 10 3 3" xfId="28035"/>
    <cellStyle name="20% - Accent3 2 10 3 4" xfId="47096"/>
    <cellStyle name="20% - Accent3 2 10 4" xfId="3207"/>
    <cellStyle name="20% - Accent3 2 10 4 2" xfId="22317"/>
    <cellStyle name="20% - Accent3 2 10 4 3" xfId="41378"/>
    <cellStyle name="20% - Accent3 2 10 5" xfId="11533"/>
    <cellStyle name="20% - Accent3 2 10 5 2" xfId="30595"/>
    <cellStyle name="20% - Accent3 2 10 5 3" xfId="49656"/>
    <cellStyle name="20% - Accent3 2 10 6" xfId="19757"/>
    <cellStyle name="20% - Accent3 2 10 7" xfId="38818"/>
    <cellStyle name="20% - Accent3 2 11" xfId="404"/>
    <cellStyle name="20% - Accent3 2 11 2" xfId="6480"/>
    <cellStyle name="20% - Accent3 2 11 2 2" xfId="14762"/>
    <cellStyle name="20% - Accent3 2 11 2 2 2" xfId="33824"/>
    <cellStyle name="20% - Accent3 2 11 2 2 3" xfId="52885"/>
    <cellStyle name="20% - Accent3 2 11 2 3" xfId="25546"/>
    <cellStyle name="20% - Accent3 2 11 2 4" xfId="44607"/>
    <cellStyle name="20% - Accent3 2 11 3" xfId="8974"/>
    <cellStyle name="20% - Accent3 2 11 3 2" xfId="17252"/>
    <cellStyle name="20% - Accent3 2 11 3 2 2" xfId="36314"/>
    <cellStyle name="20% - Accent3 2 11 3 2 3" xfId="55375"/>
    <cellStyle name="20% - Accent3 2 11 3 3" xfId="28036"/>
    <cellStyle name="20% - Accent3 2 11 3 4" xfId="47097"/>
    <cellStyle name="20% - Accent3 2 11 4" xfId="3208"/>
    <cellStyle name="20% - Accent3 2 11 4 2" xfId="22318"/>
    <cellStyle name="20% - Accent3 2 11 4 3" xfId="41379"/>
    <cellStyle name="20% - Accent3 2 11 5" xfId="11534"/>
    <cellStyle name="20% - Accent3 2 11 5 2" xfId="30596"/>
    <cellStyle name="20% - Accent3 2 11 5 3" xfId="49657"/>
    <cellStyle name="20% - Accent3 2 11 6" xfId="19758"/>
    <cellStyle name="20% - Accent3 2 11 7" xfId="38819"/>
    <cellStyle name="20% - Accent3 2 12" xfId="3209"/>
    <cellStyle name="20% - Accent3 2 12 2" xfId="11535"/>
    <cellStyle name="20% - Accent3 2 12 2 2" xfId="30597"/>
    <cellStyle name="20% - Accent3 2 12 2 3" xfId="49658"/>
    <cellStyle name="20% - Accent3 2 12 3" xfId="22319"/>
    <cellStyle name="20% - Accent3 2 12 4" xfId="41380"/>
    <cellStyle name="20% - Accent3 2 13" xfId="5635"/>
    <cellStyle name="20% - Accent3 2 13 2" xfId="13924"/>
    <cellStyle name="20% - Accent3 2 13 2 2" xfId="32986"/>
    <cellStyle name="20% - Accent3 2 13 2 3" xfId="52047"/>
    <cellStyle name="20% - Accent3 2 13 3" xfId="24708"/>
    <cellStyle name="20% - Accent3 2 13 4" xfId="43769"/>
    <cellStyle name="20% - Accent3 2 14" xfId="6478"/>
    <cellStyle name="20% - Accent3 2 14 2" xfId="14760"/>
    <cellStyle name="20% - Accent3 2 14 2 2" xfId="33822"/>
    <cellStyle name="20% - Accent3 2 14 2 3" xfId="52883"/>
    <cellStyle name="20% - Accent3 2 14 3" xfId="25544"/>
    <cellStyle name="20% - Accent3 2 14 4" xfId="44605"/>
    <cellStyle name="20% - Accent3 2 15" xfId="8972"/>
    <cellStyle name="20% - Accent3 2 15 2" xfId="17250"/>
    <cellStyle name="20% - Accent3 2 15 2 2" xfId="36312"/>
    <cellStyle name="20% - Accent3 2 15 2 3" xfId="55373"/>
    <cellStyle name="20% - Accent3 2 15 3" xfId="28034"/>
    <cellStyle name="20% - Accent3 2 15 4" xfId="47095"/>
    <cellStyle name="20% - Accent3 2 16" xfId="3206"/>
    <cellStyle name="20% - Accent3 2 16 2" xfId="22316"/>
    <cellStyle name="20% - Accent3 2 16 3" xfId="41377"/>
    <cellStyle name="20% - Accent3 2 17" xfId="11532"/>
    <cellStyle name="20% - Accent3 2 17 2" xfId="30594"/>
    <cellStyle name="20% - Accent3 2 17 3" xfId="49655"/>
    <cellStyle name="20% - Accent3 2 18" xfId="19756"/>
    <cellStyle name="20% - Accent3 2 19" xfId="38817"/>
    <cellStyle name="20% - Accent3 2 2" xfId="405"/>
    <cellStyle name="20% - Accent3 2 2 10" xfId="5670"/>
    <cellStyle name="20% - Accent3 2 2 10 2" xfId="13956"/>
    <cellStyle name="20% - Accent3 2 2 10 2 2" xfId="33018"/>
    <cellStyle name="20% - Accent3 2 2 10 2 3" xfId="52079"/>
    <cellStyle name="20% - Accent3 2 2 10 3" xfId="24740"/>
    <cellStyle name="20% - Accent3 2 2 10 4" xfId="43801"/>
    <cellStyle name="20% - Accent3 2 2 11" xfId="6481"/>
    <cellStyle name="20% - Accent3 2 2 11 2" xfId="14763"/>
    <cellStyle name="20% - Accent3 2 2 11 2 2" xfId="33825"/>
    <cellStyle name="20% - Accent3 2 2 11 2 3" xfId="52886"/>
    <cellStyle name="20% - Accent3 2 2 11 3" xfId="25547"/>
    <cellStyle name="20% - Accent3 2 2 11 4" xfId="44608"/>
    <cellStyle name="20% - Accent3 2 2 12" xfId="8975"/>
    <cellStyle name="20% - Accent3 2 2 12 2" xfId="17253"/>
    <cellStyle name="20% - Accent3 2 2 12 2 2" xfId="36315"/>
    <cellStyle name="20% - Accent3 2 2 12 2 3" xfId="55376"/>
    <cellStyle name="20% - Accent3 2 2 12 3" xfId="28037"/>
    <cellStyle name="20% - Accent3 2 2 12 4" xfId="47098"/>
    <cellStyle name="20% - Accent3 2 2 13" xfId="3210"/>
    <cellStyle name="20% - Accent3 2 2 13 2" xfId="22320"/>
    <cellStyle name="20% - Accent3 2 2 13 3" xfId="41381"/>
    <cellStyle name="20% - Accent3 2 2 14" xfId="11536"/>
    <cellStyle name="20% - Accent3 2 2 14 2" xfId="30598"/>
    <cellStyle name="20% - Accent3 2 2 14 3" xfId="49659"/>
    <cellStyle name="20% - Accent3 2 2 15" xfId="19759"/>
    <cellStyle name="20% - Accent3 2 2 16" xfId="38820"/>
    <cellStyle name="20% - Accent3 2 2 2" xfId="406"/>
    <cellStyle name="20% - Accent3 2 2 2 10" xfId="3211"/>
    <cellStyle name="20% - Accent3 2 2 2 10 2" xfId="22321"/>
    <cellStyle name="20% - Accent3 2 2 2 10 3" xfId="41382"/>
    <cellStyle name="20% - Accent3 2 2 2 11" xfId="11537"/>
    <cellStyle name="20% - Accent3 2 2 2 11 2" xfId="30599"/>
    <cellStyle name="20% - Accent3 2 2 2 11 3" xfId="49660"/>
    <cellStyle name="20% - Accent3 2 2 2 12" xfId="19760"/>
    <cellStyle name="20% - Accent3 2 2 2 13" xfId="38821"/>
    <cellStyle name="20% - Accent3 2 2 2 2" xfId="407"/>
    <cellStyle name="20% - Accent3 2 2 2 2 2" xfId="408"/>
    <cellStyle name="20% - Accent3 2 2 2 2 2 2" xfId="6484"/>
    <cellStyle name="20% - Accent3 2 2 2 2 2 2 2" xfId="14766"/>
    <cellStyle name="20% - Accent3 2 2 2 2 2 2 2 2" xfId="33828"/>
    <cellStyle name="20% - Accent3 2 2 2 2 2 2 2 3" xfId="52889"/>
    <cellStyle name="20% - Accent3 2 2 2 2 2 2 3" xfId="25550"/>
    <cellStyle name="20% - Accent3 2 2 2 2 2 2 4" xfId="44611"/>
    <cellStyle name="20% - Accent3 2 2 2 2 2 3" xfId="8978"/>
    <cellStyle name="20% - Accent3 2 2 2 2 2 3 2" xfId="17256"/>
    <cellStyle name="20% - Accent3 2 2 2 2 2 3 2 2" xfId="36318"/>
    <cellStyle name="20% - Accent3 2 2 2 2 2 3 2 3" xfId="55379"/>
    <cellStyle name="20% - Accent3 2 2 2 2 2 3 3" xfId="28040"/>
    <cellStyle name="20% - Accent3 2 2 2 2 2 3 4" xfId="47101"/>
    <cellStyle name="20% - Accent3 2 2 2 2 2 4" xfId="3213"/>
    <cellStyle name="20% - Accent3 2 2 2 2 2 4 2" xfId="22323"/>
    <cellStyle name="20% - Accent3 2 2 2 2 2 4 3" xfId="41384"/>
    <cellStyle name="20% - Accent3 2 2 2 2 2 5" xfId="11539"/>
    <cellStyle name="20% - Accent3 2 2 2 2 2 5 2" xfId="30601"/>
    <cellStyle name="20% - Accent3 2 2 2 2 2 5 3" xfId="49662"/>
    <cellStyle name="20% - Accent3 2 2 2 2 2 6" xfId="19762"/>
    <cellStyle name="20% - Accent3 2 2 2 2 2 7" xfId="38823"/>
    <cellStyle name="20% - Accent3 2 2 2 2 3" xfId="6483"/>
    <cellStyle name="20% - Accent3 2 2 2 2 3 2" xfId="14765"/>
    <cellStyle name="20% - Accent3 2 2 2 2 3 2 2" xfId="33827"/>
    <cellStyle name="20% - Accent3 2 2 2 2 3 2 3" xfId="52888"/>
    <cellStyle name="20% - Accent3 2 2 2 2 3 3" xfId="25549"/>
    <cellStyle name="20% - Accent3 2 2 2 2 3 4" xfId="44610"/>
    <cellStyle name="20% - Accent3 2 2 2 2 4" xfId="8977"/>
    <cellStyle name="20% - Accent3 2 2 2 2 4 2" xfId="17255"/>
    <cellStyle name="20% - Accent3 2 2 2 2 4 2 2" xfId="36317"/>
    <cellStyle name="20% - Accent3 2 2 2 2 4 2 3" xfId="55378"/>
    <cellStyle name="20% - Accent3 2 2 2 2 4 3" xfId="28039"/>
    <cellStyle name="20% - Accent3 2 2 2 2 4 4" xfId="47100"/>
    <cellStyle name="20% - Accent3 2 2 2 2 5" xfId="3212"/>
    <cellStyle name="20% - Accent3 2 2 2 2 5 2" xfId="22322"/>
    <cellStyle name="20% - Accent3 2 2 2 2 5 3" xfId="41383"/>
    <cellStyle name="20% - Accent3 2 2 2 2 6" xfId="11538"/>
    <cellStyle name="20% - Accent3 2 2 2 2 6 2" xfId="30600"/>
    <cellStyle name="20% - Accent3 2 2 2 2 6 3" xfId="49661"/>
    <cellStyle name="20% - Accent3 2 2 2 2 7" xfId="19761"/>
    <cellStyle name="20% - Accent3 2 2 2 2 8" xfId="38822"/>
    <cellStyle name="20% - Accent3 2 2 2 3" xfId="409"/>
    <cellStyle name="20% - Accent3 2 2 2 3 2" xfId="410"/>
    <cellStyle name="20% - Accent3 2 2 2 3 2 2" xfId="6486"/>
    <cellStyle name="20% - Accent3 2 2 2 3 2 2 2" xfId="14768"/>
    <cellStyle name="20% - Accent3 2 2 2 3 2 2 2 2" xfId="33830"/>
    <cellStyle name="20% - Accent3 2 2 2 3 2 2 2 3" xfId="52891"/>
    <cellStyle name="20% - Accent3 2 2 2 3 2 2 3" xfId="25552"/>
    <cellStyle name="20% - Accent3 2 2 2 3 2 2 4" xfId="44613"/>
    <cellStyle name="20% - Accent3 2 2 2 3 2 3" xfId="8980"/>
    <cellStyle name="20% - Accent3 2 2 2 3 2 3 2" xfId="17258"/>
    <cellStyle name="20% - Accent3 2 2 2 3 2 3 2 2" xfId="36320"/>
    <cellStyle name="20% - Accent3 2 2 2 3 2 3 2 3" xfId="55381"/>
    <cellStyle name="20% - Accent3 2 2 2 3 2 3 3" xfId="28042"/>
    <cellStyle name="20% - Accent3 2 2 2 3 2 3 4" xfId="47103"/>
    <cellStyle name="20% - Accent3 2 2 2 3 2 4" xfId="3215"/>
    <cellStyle name="20% - Accent3 2 2 2 3 2 4 2" xfId="22325"/>
    <cellStyle name="20% - Accent3 2 2 2 3 2 4 3" xfId="41386"/>
    <cellStyle name="20% - Accent3 2 2 2 3 2 5" xfId="11541"/>
    <cellStyle name="20% - Accent3 2 2 2 3 2 5 2" xfId="30603"/>
    <cellStyle name="20% - Accent3 2 2 2 3 2 5 3" xfId="49664"/>
    <cellStyle name="20% - Accent3 2 2 2 3 2 6" xfId="19764"/>
    <cellStyle name="20% - Accent3 2 2 2 3 2 7" xfId="38825"/>
    <cellStyle name="20% - Accent3 2 2 2 3 3" xfId="6485"/>
    <cellStyle name="20% - Accent3 2 2 2 3 3 2" xfId="14767"/>
    <cellStyle name="20% - Accent3 2 2 2 3 3 2 2" xfId="33829"/>
    <cellStyle name="20% - Accent3 2 2 2 3 3 2 3" xfId="52890"/>
    <cellStyle name="20% - Accent3 2 2 2 3 3 3" xfId="25551"/>
    <cellStyle name="20% - Accent3 2 2 2 3 3 4" xfId="44612"/>
    <cellStyle name="20% - Accent3 2 2 2 3 4" xfId="8979"/>
    <cellStyle name="20% - Accent3 2 2 2 3 4 2" xfId="17257"/>
    <cellStyle name="20% - Accent3 2 2 2 3 4 2 2" xfId="36319"/>
    <cellStyle name="20% - Accent3 2 2 2 3 4 2 3" xfId="55380"/>
    <cellStyle name="20% - Accent3 2 2 2 3 4 3" xfId="28041"/>
    <cellStyle name="20% - Accent3 2 2 2 3 4 4" xfId="47102"/>
    <cellStyle name="20% - Accent3 2 2 2 3 5" xfId="3214"/>
    <cellStyle name="20% - Accent3 2 2 2 3 5 2" xfId="22324"/>
    <cellStyle name="20% - Accent3 2 2 2 3 5 3" xfId="41385"/>
    <cellStyle name="20% - Accent3 2 2 2 3 6" xfId="11540"/>
    <cellStyle name="20% - Accent3 2 2 2 3 6 2" xfId="30602"/>
    <cellStyle name="20% - Accent3 2 2 2 3 6 3" xfId="49663"/>
    <cellStyle name="20% - Accent3 2 2 2 3 7" xfId="19763"/>
    <cellStyle name="20% - Accent3 2 2 2 3 8" xfId="38824"/>
    <cellStyle name="20% - Accent3 2 2 2 4" xfId="411"/>
    <cellStyle name="20% - Accent3 2 2 2 4 2" xfId="6487"/>
    <cellStyle name="20% - Accent3 2 2 2 4 2 2" xfId="14769"/>
    <cellStyle name="20% - Accent3 2 2 2 4 2 2 2" xfId="33831"/>
    <cellStyle name="20% - Accent3 2 2 2 4 2 2 3" xfId="52892"/>
    <cellStyle name="20% - Accent3 2 2 2 4 2 3" xfId="25553"/>
    <cellStyle name="20% - Accent3 2 2 2 4 2 4" xfId="44614"/>
    <cellStyle name="20% - Accent3 2 2 2 4 3" xfId="8981"/>
    <cellStyle name="20% - Accent3 2 2 2 4 3 2" xfId="17259"/>
    <cellStyle name="20% - Accent3 2 2 2 4 3 2 2" xfId="36321"/>
    <cellStyle name="20% - Accent3 2 2 2 4 3 2 3" xfId="55382"/>
    <cellStyle name="20% - Accent3 2 2 2 4 3 3" xfId="28043"/>
    <cellStyle name="20% - Accent3 2 2 2 4 3 4" xfId="47104"/>
    <cellStyle name="20% - Accent3 2 2 2 4 4" xfId="3216"/>
    <cellStyle name="20% - Accent3 2 2 2 4 4 2" xfId="22326"/>
    <cellStyle name="20% - Accent3 2 2 2 4 4 3" xfId="41387"/>
    <cellStyle name="20% - Accent3 2 2 2 4 5" xfId="11542"/>
    <cellStyle name="20% - Accent3 2 2 2 4 5 2" xfId="30604"/>
    <cellStyle name="20% - Accent3 2 2 2 4 5 3" xfId="49665"/>
    <cellStyle name="20% - Accent3 2 2 2 4 6" xfId="19765"/>
    <cellStyle name="20% - Accent3 2 2 2 4 7" xfId="38826"/>
    <cellStyle name="20% - Accent3 2 2 2 5" xfId="412"/>
    <cellStyle name="20% - Accent3 2 2 2 5 2" xfId="6488"/>
    <cellStyle name="20% - Accent3 2 2 2 5 2 2" xfId="14770"/>
    <cellStyle name="20% - Accent3 2 2 2 5 2 2 2" xfId="33832"/>
    <cellStyle name="20% - Accent3 2 2 2 5 2 2 3" xfId="52893"/>
    <cellStyle name="20% - Accent3 2 2 2 5 2 3" xfId="25554"/>
    <cellStyle name="20% - Accent3 2 2 2 5 2 4" xfId="44615"/>
    <cellStyle name="20% - Accent3 2 2 2 5 3" xfId="8982"/>
    <cellStyle name="20% - Accent3 2 2 2 5 3 2" xfId="17260"/>
    <cellStyle name="20% - Accent3 2 2 2 5 3 2 2" xfId="36322"/>
    <cellStyle name="20% - Accent3 2 2 2 5 3 2 3" xfId="55383"/>
    <cellStyle name="20% - Accent3 2 2 2 5 3 3" xfId="28044"/>
    <cellStyle name="20% - Accent3 2 2 2 5 3 4" xfId="47105"/>
    <cellStyle name="20% - Accent3 2 2 2 5 4" xfId="3217"/>
    <cellStyle name="20% - Accent3 2 2 2 5 4 2" xfId="22327"/>
    <cellStyle name="20% - Accent3 2 2 2 5 4 3" xfId="41388"/>
    <cellStyle name="20% - Accent3 2 2 2 5 5" xfId="11543"/>
    <cellStyle name="20% - Accent3 2 2 2 5 5 2" xfId="30605"/>
    <cellStyle name="20% - Accent3 2 2 2 5 5 3" xfId="49666"/>
    <cellStyle name="20% - Accent3 2 2 2 5 6" xfId="19766"/>
    <cellStyle name="20% - Accent3 2 2 2 5 7" xfId="38827"/>
    <cellStyle name="20% - Accent3 2 2 2 6" xfId="3218"/>
    <cellStyle name="20% - Accent3 2 2 2 6 2" xfId="11544"/>
    <cellStyle name="20% - Accent3 2 2 2 6 2 2" xfId="30606"/>
    <cellStyle name="20% - Accent3 2 2 2 6 2 3" xfId="49667"/>
    <cellStyle name="20% - Accent3 2 2 2 6 3" xfId="22328"/>
    <cellStyle name="20% - Accent3 2 2 2 6 4" xfId="41389"/>
    <cellStyle name="20% - Accent3 2 2 2 7" xfId="5872"/>
    <cellStyle name="20% - Accent3 2 2 2 7 2" xfId="14154"/>
    <cellStyle name="20% - Accent3 2 2 2 7 2 2" xfId="33216"/>
    <cellStyle name="20% - Accent3 2 2 2 7 2 3" xfId="52277"/>
    <cellStyle name="20% - Accent3 2 2 2 7 3" xfId="24938"/>
    <cellStyle name="20% - Accent3 2 2 2 7 4" xfId="43999"/>
    <cellStyle name="20% - Accent3 2 2 2 8" xfId="6482"/>
    <cellStyle name="20% - Accent3 2 2 2 8 2" xfId="14764"/>
    <cellStyle name="20% - Accent3 2 2 2 8 2 2" xfId="33826"/>
    <cellStyle name="20% - Accent3 2 2 2 8 2 3" xfId="52887"/>
    <cellStyle name="20% - Accent3 2 2 2 8 3" xfId="25548"/>
    <cellStyle name="20% - Accent3 2 2 2 8 4" xfId="44609"/>
    <cellStyle name="20% - Accent3 2 2 2 9" xfId="8976"/>
    <cellStyle name="20% - Accent3 2 2 2 9 2" xfId="17254"/>
    <cellStyle name="20% - Accent3 2 2 2 9 2 2" xfId="36316"/>
    <cellStyle name="20% - Accent3 2 2 2 9 2 3" xfId="55377"/>
    <cellStyle name="20% - Accent3 2 2 2 9 3" xfId="28038"/>
    <cellStyle name="20% - Accent3 2 2 2 9 4" xfId="47099"/>
    <cellStyle name="20% - Accent3 2 2 3" xfId="413"/>
    <cellStyle name="20% - Accent3 2 2 3 10" xfId="3219"/>
    <cellStyle name="20% - Accent3 2 2 3 10 2" xfId="22329"/>
    <cellStyle name="20% - Accent3 2 2 3 10 3" xfId="41390"/>
    <cellStyle name="20% - Accent3 2 2 3 11" xfId="11545"/>
    <cellStyle name="20% - Accent3 2 2 3 11 2" xfId="30607"/>
    <cellStyle name="20% - Accent3 2 2 3 11 3" xfId="49668"/>
    <cellStyle name="20% - Accent3 2 2 3 12" xfId="19767"/>
    <cellStyle name="20% - Accent3 2 2 3 13" xfId="38828"/>
    <cellStyle name="20% - Accent3 2 2 3 2" xfId="414"/>
    <cellStyle name="20% - Accent3 2 2 3 2 2" xfId="415"/>
    <cellStyle name="20% - Accent3 2 2 3 2 2 2" xfId="6491"/>
    <cellStyle name="20% - Accent3 2 2 3 2 2 2 2" xfId="14773"/>
    <cellStyle name="20% - Accent3 2 2 3 2 2 2 2 2" xfId="33835"/>
    <cellStyle name="20% - Accent3 2 2 3 2 2 2 2 3" xfId="52896"/>
    <cellStyle name="20% - Accent3 2 2 3 2 2 2 3" xfId="25557"/>
    <cellStyle name="20% - Accent3 2 2 3 2 2 2 4" xfId="44618"/>
    <cellStyle name="20% - Accent3 2 2 3 2 2 3" xfId="8985"/>
    <cellStyle name="20% - Accent3 2 2 3 2 2 3 2" xfId="17263"/>
    <cellStyle name="20% - Accent3 2 2 3 2 2 3 2 2" xfId="36325"/>
    <cellStyle name="20% - Accent3 2 2 3 2 2 3 2 3" xfId="55386"/>
    <cellStyle name="20% - Accent3 2 2 3 2 2 3 3" xfId="28047"/>
    <cellStyle name="20% - Accent3 2 2 3 2 2 3 4" xfId="47108"/>
    <cellStyle name="20% - Accent3 2 2 3 2 2 4" xfId="3221"/>
    <cellStyle name="20% - Accent3 2 2 3 2 2 4 2" xfId="22331"/>
    <cellStyle name="20% - Accent3 2 2 3 2 2 4 3" xfId="41392"/>
    <cellStyle name="20% - Accent3 2 2 3 2 2 5" xfId="11547"/>
    <cellStyle name="20% - Accent3 2 2 3 2 2 5 2" xfId="30609"/>
    <cellStyle name="20% - Accent3 2 2 3 2 2 5 3" xfId="49670"/>
    <cellStyle name="20% - Accent3 2 2 3 2 2 6" xfId="19769"/>
    <cellStyle name="20% - Accent3 2 2 3 2 2 7" xfId="38830"/>
    <cellStyle name="20% - Accent3 2 2 3 2 3" xfId="6490"/>
    <cellStyle name="20% - Accent3 2 2 3 2 3 2" xfId="14772"/>
    <cellStyle name="20% - Accent3 2 2 3 2 3 2 2" xfId="33834"/>
    <cellStyle name="20% - Accent3 2 2 3 2 3 2 3" xfId="52895"/>
    <cellStyle name="20% - Accent3 2 2 3 2 3 3" xfId="25556"/>
    <cellStyle name="20% - Accent3 2 2 3 2 3 4" xfId="44617"/>
    <cellStyle name="20% - Accent3 2 2 3 2 4" xfId="8984"/>
    <cellStyle name="20% - Accent3 2 2 3 2 4 2" xfId="17262"/>
    <cellStyle name="20% - Accent3 2 2 3 2 4 2 2" xfId="36324"/>
    <cellStyle name="20% - Accent3 2 2 3 2 4 2 3" xfId="55385"/>
    <cellStyle name="20% - Accent3 2 2 3 2 4 3" xfId="28046"/>
    <cellStyle name="20% - Accent3 2 2 3 2 4 4" xfId="47107"/>
    <cellStyle name="20% - Accent3 2 2 3 2 5" xfId="3220"/>
    <cellStyle name="20% - Accent3 2 2 3 2 5 2" xfId="22330"/>
    <cellStyle name="20% - Accent3 2 2 3 2 5 3" xfId="41391"/>
    <cellStyle name="20% - Accent3 2 2 3 2 6" xfId="11546"/>
    <cellStyle name="20% - Accent3 2 2 3 2 6 2" xfId="30608"/>
    <cellStyle name="20% - Accent3 2 2 3 2 6 3" xfId="49669"/>
    <cellStyle name="20% - Accent3 2 2 3 2 7" xfId="19768"/>
    <cellStyle name="20% - Accent3 2 2 3 2 8" xfId="38829"/>
    <cellStyle name="20% - Accent3 2 2 3 3" xfId="416"/>
    <cellStyle name="20% - Accent3 2 2 3 3 2" xfId="417"/>
    <cellStyle name="20% - Accent3 2 2 3 3 2 2" xfId="6493"/>
    <cellStyle name="20% - Accent3 2 2 3 3 2 2 2" xfId="14775"/>
    <cellStyle name="20% - Accent3 2 2 3 3 2 2 2 2" xfId="33837"/>
    <cellStyle name="20% - Accent3 2 2 3 3 2 2 2 3" xfId="52898"/>
    <cellStyle name="20% - Accent3 2 2 3 3 2 2 3" xfId="25559"/>
    <cellStyle name="20% - Accent3 2 2 3 3 2 2 4" xfId="44620"/>
    <cellStyle name="20% - Accent3 2 2 3 3 2 3" xfId="8987"/>
    <cellStyle name="20% - Accent3 2 2 3 3 2 3 2" xfId="17265"/>
    <cellStyle name="20% - Accent3 2 2 3 3 2 3 2 2" xfId="36327"/>
    <cellStyle name="20% - Accent3 2 2 3 3 2 3 2 3" xfId="55388"/>
    <cellStyle name="20% - Accent3 2 2 3 3 2 3 3" xfId="28049"/>
    <cellStyle name="20% - Accent3 2 2 3 3 2 3 4" xfId="47110"/>
    <cellStyle name="20% - Accent3 2 2 3 3 2 4" xfId="3223"/>
    <cellStyle name="20% - Accent3 2 2 3 3 2 4 2" xfId="22333"/>
    <cellStyle name="20% - Accent3 2 2 3 3 2 4 3" xfId="41394"/>
    <cellStyle name="20% - Accent3 2 2 3 3 2 5" xfId="11549"/>
    <cellStyle name="20% - Accent3 2 2 3 3 2 5 2" xfId="30611"/>
    <cellStyle name="20% - Accent3 2 2 3 3 2 5 3" xfId="49672"/>
    <cellStyle name="20% - Accent3 2 2 3 3 2 6" xfId="19771"/>
    <cellStyle name="20% - Accent3 2 2 3 3 2 7" xfId="38832"/>
    <cellStyle name="20% - Accent3 2 2 3 3 3" xfId="6492"/>
    <cellStyle name="20% - Accent3 2 2 3 3 3 2" xfId="14774"/>
    <cellStyle name="20% - Accent3 2 2 3 3 3 2 2" xfId="33836"/>
    <cellStyle name="20% - Accent3 2 2 3 3 3 2 3" xfId="52897"/>
    <cellStyle name="20% - Accent3 2 2 3 3 3 3" xfId="25558"/>
    <cellStyle name="20% - Accent3 2 2 3 3 3 4" xfId="44619"/>
    <cellStyle name="20% - Accent3 2 2 3 3 4" xfId="8986"/>
    <cellStyle name="20% - Accent3 2 2 3 3 4 2" xfId="17264"/>
    <cellStyle name="20% - Accent3 2 2 3 3 4 2 2" xfId="36326"/>
    <cellStyle name="20% - Accent3 2 2 3 3 4 2 3" xfId="55387"/>
    <cellStyle name="20% - Accent3 2 2 3 3 4 3" xfId="28048"/>
    <cellStyle name="20% - Accent3 2 2 3 3 4 4" xfId="47109"/>
    <cellStyle name="20% - Accent3 2 2 3 3 5" xfId="3222"/>
    <cellStyle name="20% - Accent3 2 2 3 3 5 2" xfId="22332"/>
    <cellStyle name="20% - Accent3 2 2 3 3 5 3" xfId="41393"/>
    <cellStyle name="20% - Accent3 2 2 3 3 6" xfId="11548"/>
    <cellStyle name="20% - Accent3 2 2 3 3 6 2" xfId="30610"/>
    <cellStyle name="20% - Accent3 2 2 3 3 6 3" xfId="49671"/>
    <cellStyle name="20% - Accent3 2 2 3 3 7" xfId="19770"/>
    <cellStyle name="20% - Accent3 2 2 3 3 8" xfId="38831"/>
    <cellStyle name="20% - Accent3 2 2 3 4" xfId="418"/>
    <cellStyle name="20% - Accent3 2 2 3 4 2" xfId="6494"/>
    <cellStyle name="20% - Accent3 2 2 3 4 2 2" xfId="14776"/>
    <cellStyle name="20% - Accent3 2 2 3 4 2 2 2" xfId="33838"/>
    <cellStyle name="20% - Accent3 2 2 3 4 2 2 3" xfId="52899"/>
    <cellStyle name="20% - Accent3 2 2 3 4 2 3" xfId="25560"/>
    <cellStyle name="20% - Accent3 2 2 3 4 2 4" xfId="44621"/>
    <cellStyle name="20% - Accent3 2 2 3 4 3" xfId="8988"/>
    <cellStyle name="20% - Accent3 2 2 3 4 3 2" xfId="17266"/>
    <cellStyle name="20% - Accent3 2 2 3 4 3 2 2" xfId="36328"/>
    <cellStyle name="20% - Accent3 2 2 3 4 3 2 3" xfId="55389"/>
    <cellStyle name="20% - Accent3 2 2 3 4 3 3" xfId="28050"/>
    <cellStyle name="20% - Accent3 2 2 3 4 3 4" xfId="47111"/>
    <cellStyle name="20% - Accent3 2 2 3 4 4" xfId="3224"/>
    <cellStyle name="20% - Accent3 2 2 3 4 4 2" xfId="22334"/>
    <cellStyle name="20% - Accent3 2 2 3 4 4 3" xfId="41395"/>
    <cellStyle name="20% - Accent3 2 2 3 4 5" xfId="11550"/>
    <cellStyle name="20% - Accent3 2 2 3 4 5 2" xfId="30612"/>
    <cellStyle name="20% - Accent3 2 2 3 4 5 3" xfId="49673"/>
    <cellStyle name="20% - Accent3 2 2 3 4 6" xfId="19772"/>
    <cellStyle name="20% - Accent3 2 2 3 4 7" xfId="38833"/>
    <cellStyle name="20% - Accent3 2 2 3 5" xfId="419"/>
    <cellStyle name="20% - Accent3 2 2 3 5 2" xfId="6495"/>
    <cellStyle name="20% - Accent3 2 2 3 5 2 2" xfId="14777"/>
    <cellStyle name="20% - Accent3 2 2 3 5 2 2 2" xfId="33839"/>
    <cellStyle name="20% - Accent3 2 2 3 5 2 2 3" xfId="52900"/>
    <cellStyle name="20% - Accent3 2 2 3 5 2 3" xfId="25561"/>
    <cellStyle name="20% - Accent3 2 2 3 5 2 4" xfId="44622"/>
    <cellStyle name="20% - Accent3 2 2 3 5 3" xfId="8989"/>
    <cellStyle name="20% - Accent3 2 2 3 5 3 2" xfId="17267"/>
    <cellStyle name="20% - Accent3 2 2 3 5 3 2 2" xfId="36329"/>
    <cellStyle name="20% - Accent3 2 2 3 5 3 2 3" xfId="55390"/>
    <cellStyle name="20% - Accent3 2 2 3 5 3 3" xfId="28051"/>
    <cellStyle name="20% - Accent3 2 2 3 5 3 4" xfId="47112"/>
    <cellStyle name="20% - Accent3 2 2 3 5 4" xfId="3225"/>
    <cellStyle name="20% - Accent3 2 2 3 5 4 2" xfId="22335"/>
    <cellStyle name="20% - Accent3 2 2 3 5 4 3" xfId="41396"/>
    <cellStyle name="20% - Accent3 2 2 3 5 5" xfId="11551"/>
    <cellStyle name="20% - Accent3 2 2 3 5 5 2" xfId="30613"/>
    <cellStyle name="20% - Accent3 2 2 3 5 5 3" xfId="49674"/>
    <cellStyle name="20% - Accent3 2 2 3 5 6" xfId="19773"/>
    <cellStyle name="20% - Accent3 2 2 3 5 7" xfId="38834"/>
    <cellStyle name="20% - Accent3 2 2 3 6" xfId="3226"/>
    <cellStyle name="20% - Accent3 2 2 3 6 2" xfId="11552"/>
    <cellStyle name="20% - Accent3 2 2 3 6 2 2" xfId="30614"/>
    <cellStyle name="20% - Accent3 2 2 3 6 2 3" xfId="49675"/>
    <cellStyle name="20% - Accent3 2 2 3 6 3" xfId="22336"/>
    <cellStyle name="20% - Accent3 2 2 3 6 4" xfId="41397"/>
    <cellStyle name="20% - Accent3 2 2 3 7" xfId="5970"/>
    <cellStyle name="20% - Accent3 2 2 3 7 2" xfId="14252"/>
    <cellStyle name="20% - Accent3 2 2 3 7 2 2" xfId="33314"/>
    <cellStyle name="20% - Accent3 2 2 3 7 2 3" xfId="52375"/>
    <cellStyle name="20% - Accent3 2 2 3 7 3" xfId="25036"/>
    <cellStyle name="20% - Accent3 2 2 3 7 4" xfId="44097"/>
    <cellStyle name="20% - Accent3 2 2 3 8" xfId="6489"/>
    <cellStyle name="20% - Accent3 2 2 3 8 2" xfId="14771"/>
    <cellStyle name="20% - Accent3 2 2 3 8 2 2" xfId="33833"/>
    <cellStyle name="20% - Accent3 2 2 3 8 2 3" xfId="52894"/>
    <cellStyle name="20% - Accent3 2 2 3 8 3" xfId="25555"/>
    <cellStyle name="20% - Accent3 2 2 3 8 4" xfId="44616"/>
    <cellStyle name="20% - Accent3 2 2 3 9" xfId="8983"/>
    <cellStyle name="20% - Accent3 2 2 3 9 2" xfId="17261"/>
    <cellStyle name="20% - Accent3 2 2 3 9 2 2" xfId="36323"/>
    <cellStyle name="20% - Accent3 2 2 3 9 2 3" xfId="55384"/>
    <cellStyle name="20% - Accent3 2 2 3 9 3" xfId="28045"/>
    <cellStyle name="20% - Accent3 2 2 3 9 4" xfId="47106"/>
    <cellStyle name="20% - Accent3 2 2 4" xfId="420"/>
    <cellStyle name="20% - Accent3 2 2 4 10" xfId="11553"/>
    <cellStyle name="20% - Accent3 2 2 4 10 2" xfId="30615"/>
    <cellStyle name="20% - Accent3 2 2 4 10 3" xfId="49676"/>
    <cellStyle name="20% - Accent3 2 2 4 11" xfId="19774"/>
    <cellStyle name="20% - Accent3 2 2 4 12" xfId="38835"/>
    <cellStyle name="20% - Accent3 2 2 4 2" xfId="421"/>
    <cellStyle name="20% - Accent3 2 2 4 2 2" xfId="422"/>
    <cellStyle name="20% - Accent3 2 2 4 2 2 2" xfId="6498"/>
    <cellStyle name="20% - Accent3 2 2 4 2 2 2 2" xfId="14780"/>
    <cellStyle name="20% - Accent3 2 2 4 2 2 2 2 2" xfId="33842"/>
    <cellStyle name="20% - Accent3 2 2 4 2 2 2 2 3" xfId="52903"/>
    <cellStyle name="20% - Accent3 2 2 4 2 2 2 3" xfId="25564"/>
    <cellStyle name="20% - Accent3 2 2 4 2 2 2 4" xfId="44625"/>
    <cellStyle name="20% - Accent3 2 2 4 2 2 3" xfId="8992"/>
    <cellStyle name="20% - Accent3 2 2 4 2 2 3 2" xfId="17270"/>
    <cellStyle name="20% - Accent3 2 2 4 2 2 3 2 2" xfId="36332"/>
    <cellStyle name="20% - Accent3 2 2 4 2 2 3 2 3" xfId="55393"/>
    <cellStyle name="20% - Accent3 2 2 4 2 2 3 3" xfId="28054"/>
    <cellStyle name="20% - Accent3 2 2 4 2 2 3 4" xfId="47115"/>
    <cellStyle name="20% - Accent3 2 2 4 2 2 4" xfId="3229"/>
    <cellStyle name="20% - Accent3 2 2 4 2 2 4 2" xfId="22339"/>
    <cellStyle name="20% - Accent3 2 2 4 2 2 4 3" xfId="41400"/>
    <cellStyle name="20% - Accent3 2 2 4 2 2 5" xfId="11555"/>
    <cellStyle name="20% - Accent3 2 2 4 2 2 5 2" xfId="30617"/>
    <cellStyle name="20% - Accent3 2 2 4 2 2 5 3" xfId="49678"/>
    <cellStyle name="20% - Accent3 2 2 4 2 2 6" xfId="19776"/>
    <cellStyle name="20% - Accent3 2 2 4 2 2 7" xfId="38837"/>
    <cellStyle name="20% - Accent3 2 2 4 2 3" xfId="6497"/>
    <cellStyle name="20% - Accent3 2 2 4 2 3 2" xfId="14779"/>
    <cellStyle name="20% - Accent3 2 2 4 2 3 2 2" xfId="33841"/>
    <cellStyle name="20% - Accent3 2 2 4 2 3 2 3" xfId="52902"/>
    <cellStyle name="20% - Accent3 2 2 4 2 3 3" xfId="25563"/>
    <cellStyle name="20% - Accent3 2 2 4 2 3 4" xfId="44624"/>
    <cellStyle name="20% - Accent3 2 2 4 2 4" xfId="8991"/>
    <cellStyle name="20% - Accent3 2 2 4 2 4 2" xfId="17269"/>
    <cellStyle name="20% - Accent3 2 2 4 2 4 2 2" xfId="36331"/>
    <cellStyle name="20% - Accent3 2 2 4 2 4 2 3" xfId="55392"/>
    <cellStyle name="20% - Accent3 2 2 4 2 4 3" xfId="28053"/>
    <cellStyle name="20% - Accent3 2 2 4 2 4 4" xfId="47114"/>
    <cellStyle name="20% - Accent3 2 2 4 2 5" xfId="3228"/>
    <cellStyle name="20% - Accent3 2 2 4 2 5 2" xfId="22338"/>
    <cellStyle name="20% - Accent3 2 2 4 2 5 3" xfId="41399"/>
    <cellStyle name="20% - Accent3 2 2 4 2 6" xfId="11554"/>
    <cellStyle name="20% - Accent3 2 2 4 2 6 2" xfId="30616"/>
    <cellStyle name="20% - Accent3 2 2 4 2 6 3" xfId="49677"/>
    <cellStyle name="20% - Accent3 2 2 4 2 7" xfId="19775"/>
    <cellStyle name="20% - Accent3 2 2 4 2 8" xfId="38836"/>
    <cellStyle name="20% - Accent3 2 2 4 3" xfId="423"/>
    <cellStyle name="20% - Accent3 2 2 4 3 2" xfId="6499"/>
    <cellStyle name="20% - Accent3 2 2 4 3 2 2" xfId="14781"/>
    <cellStyle name="20% - Accent3 2 2 4 3 2 2 2" xfId="33843"/>
    <cellStyle name="20% - Accent3 2 2 4 3 2 2 3" xfId="52904"/>
    <cellStyle name="20% - Accent3 2 2 4 3 2 3" xfId="25565"/>
    <cellStyle name="20% - Accent3 2 2 4 3 2 4" xfId="44626"/>
    <cellStyle name="20% - Accent3 2 2 4 3 3" xfId="8993"/>
    <cellStyle name="20% - Accent3 2 2 4 3 3 2" xfId="17271"/>
    <cellStyle name="20% - Accent3 2 2 4 3 3 2 2" xfId="36333"/>
    <cellStyle name="20% - Accent3 2 2 4 3 3 2 3" xfId="55394"/>
    <cellStyle name="20% - Accent3 2 2 4 3 3 3" xfId="28055"/>
    <cellStyle name="20% - Accent3 2 2 4 3 3 4" xfId="47116"/>
    <cellStyle name="20% - Accent3 2 2 4 3 4" xfId="3230"/>
    <cellStyle name="20% - Accent3 2 2 4 3 4 2" xfId="22340"/>
    <cellStyle name="20% - Accent3 2 2 4 3 4 3" xfId="41401"/>
    <cellStyle name="20% - Accent3 2 2 4 3 5" xfId="11556"/>
    <cellStyle name="20% - Accent3 2 2 4 3 5 2" xfId="30618"/>
    <cellStyle name="20% - Accent3 2 2 4 3 5 3" xfId="49679"/>
    <cellStyle name="20% - Accent3 2 2 4 3 6" xfId="19777"/>
    <cellStyle name="20% - Accent3 2 2 4 3 7" xfId="38838"/>
    <cellStyle name="20% - Accent3 2 2 4 4" xfId="424"/>
    <cellStyle name="20% - Accent3 2 2 4 4 2" xfId="6500"/>
    <cellStyle name="20% - Accent3 2 2 4 4 2 2" xfId="14782"/>
    <cellStyle name="20% - Accent3 2 2 4 4 2 2 2" xfId="33844"/>
    <cellStyle name="20% - Accent3 2 2 4 4 2 2 3" xfId="52905"/>
    <cellStyle name="20% - Accent3 2 2 4 4 2 3" xfId="25566"/>
    <cellStyle name="20% - Accent3 2 2 4 4 2 4" xfId="44627"/>
    <cellStyle name="20% - Accent3 2 2 4 4 3" xfId="8994"/>
    <cellStyle name="20% - Accent3 2 2 4 4 3 2" xfId="17272"/>
    <cellStyle name="20% - Accent3 2 2 4 4 3 2 2" xfId="36334"/>
    <cellStyle name="20% - Accent3 2 2 4 4 3 2 3" xfId="55395"/>
    <cellStyle name="20% - Accent3 2 2 4 4 3 3" xfId="28056"/>
    <cellStyle name="20% - Accent3 2 2 4 4 3 4" xfId="47117"/>
    <cellStyle name="20% - Accent3 2 2 4 4 4" xfId="3231"/>
    <cellStyle name="20% - Accent3 2 2 4 4 4 2" xfId="22341"/>
    <cellStyle name="20% - Accent3 2 2 4 4 4 3" xfId="41402"/>
    <cellStyle name="20% - Accent3 2 2 4 4 5" xfId="11557"/>
    <cellStyle name="20% - Accent3 2 2 4 4 5 2" xfId="30619"/>
    <cellStyle name="20% - Accent3 2 2 4 4 5 3" xfId="49680"/>
    <cellStyle name="20% - Accent3 2 2 4 4 6" xfId="19778"/>
    <cellStyle name="20% - Accent3 2 2 4 4 7" xfId="38839"/>
    <cellStyle name="20% - Accent3 2 2 4 5" xfId="3232"/>
    <cellStyle name="20% - Accent3 2 2 4 5 2" xfId="11558"/>
    <cellStyle name="20% - Accent3 2 2 4 5 2 2" xfId="30620"/>
    <cellStyle name="20% - Accent3 2 2 4 5 2 3" xfId="49681"/>
    <cellStyle name="20% - Accent3 2 2 4 5 3" xfId="22342"/>
    <cellStyle name="20% - Accent3 2 2 4 5 4" xfId="41403"/>
    <cellStyle name="20% - Accent3 2 2 4 6" xfId="5786"/>
    <cellStyle name="20% - Accent3 2 2 4 6 2" xfId="14068"/>
    <cellStyle name="20% - Accent3 2 2 4 6 2 2" xfId="33130"/>
    <cellStyle name="20% - Accent3 2 2 4 6 2 3" xfId="52191"/>
    <cellStyle name="20% - Accent3 2 2 4 6 3" xfId="24852"/>
    <cellStyle name="20% - Accent3 2 2 4 6 4" xfId="43913"/>
    <cellStyle name="20% - Accent3 2 2 4 7" xfId="6496"/>
    <cellStyle name="20% - Accent3 2 2 4 7 2" xfId="14778"/>
    <cellStyle name="20% - Accent3 2 2 4 7 2 2" xfId="33840"/>
    <cellStyle name="20% - Accent3 2 2 4 7 2 3" xfId="52901"/>
    <cellStyle name="20% - Accent3 2 2 4 7 3" xfId="25562"/>
    <cellStyle name="20% - Accent3 2 2 4 7 4" xfId="44623"/>
    <cellStyle name="20% - Accent3 2 2 4 8" xfId="8990"/>
    <cellStyle name="20% - Accent3 2 2 4 8 2" xfId="17268"/>
    <cellStyle name="20% - Accent3 2 2 4 8 2 2" xfId="36330"/>
    <cellStyle name="20% - Accent3 2 2 4 8 2 3" xfId="55391"/>
    <cellStyle name="20% - Accent3 2 2 4 8 3" xfId="28052"/>
    <cellStyle name="20% - Accent3 2 2 4 8 4" xfId="47113"/>
    <cellStyle name="20% - Accent3 2 2 4 9" xfId="3227"/>
    <cellStyle name="20% - Accent3 2 2 4 9 2" xfId="22337"/>
    <cellStyle name="20% - Accent3 2 2 4 9 3" xfId="41398"/>
    <cellStyle name="20% - Accent3 2 2 5" xfId="425"/>
    <cellStyle name="20% - Accent3 2 2 5 2" xfId="426"/>
    <cellStyle name="20% - Accent3 2 2 5 2 2" xfId="6502"/>
    <cellStyle name="20% - Accent3 2 2 5 2 2 2" xfId="14784"/>
    <cellStyle name="20% - Accent3 2 2 5 2 2 2 2" xfId="33846"/>
    <cellStyle name="20% - Accent3 2 2 5 2 2 2 3" xfId="52907"/>
    <cellStyle name="20% - Accent3 2 2 5 2 2 3" xfId="25568"/>
    <cellStyle name="20% - Accent3 2 2 5 2 2 4" xfId="44629"/>
    <cellStyle name="20% - Accent3 2 2 5 2 3" xfId="8996"/>
    <cellStyle name="20% - Accent3 2 2 5 2 3 2" xfId="17274"/>
    <cellStyle name="20% - Accent3 2 2 5 2 3 2 2" xfId="36336"/>
    <cellStyle name="20% - Accent3 2 2 5 2 3 2 3" xfId="55397"/>
    <cellStyle name="20% - Accent3 2 2 5 2 3 3" xfId="28058"/>
    <cellStyle name="20% - Accent3 2 2 5 2 3 4" xfId="47119"/>
    <cellStyle name="20% - Accent3 2 2 5 2 4" xfId="3234"/>
    <cellStyle name="20% - Accent3 2 2 5 2 4 2" xfId="22344"/>
    <cellStyle name="20% - Accent3 2 2 5 2 4 3" xfId="41405"/>
    <cellStyle name="20% - Accent3 2 2 5 2 5" xfId="11560"/>
    <cellStyle name="20% - Accent3 2 2 5 2 5 2" xfId="30622"/>
    <cellStyle name="20% - Accent3 2 2 5 2 5 3" xfId="49683"/>
    <cellStyle name="20% - Accent3 2 2 5 2 6" xfId="19780"/>
    <cellStyle name="20% - Accent3 2 2 5 2 7" xfId="38841"/>
    <cellStyle name="20% - Accent3 2 2 5 3" xfId="6501"/>
    <cellStyle name="20% - Accent3 2 2 5 3 2" xfId="14783"/>
    <cellStyle name="20% - Accent3 2 2 5 3 2 2" xfId="33845"/>
    <cellStyle name="20% - Accent3 2 2 5 3 2 3" xfId="52906"/>
    <cellStyle name="20% - Accent3 2 2 5 3 3" xfId="25567"/>
    <cellStyle name="20% - Accent3 2 2 5 3 4" xfId="44628"/>
    <cellStyle name="20% - Accent3 2 2 5 4" xfId="8995"/>
    <cellStyle name="20% - Accent3 2 2 5 4 2" xfId="17273"/>
    <cellStyle name="20% - Accent3 2 2 5 4 2 2" xfId="36335"/>
    <cellStyle name="20% - Accent3 2 2 5 4 2 3" xfId="55396"/>
    <cellStyle name="20% - Accent3 2 2 5 4 3" xfId="28057"/>
    <cellStyle name="20% - Accent3 2 2 5 4 4" xfId="47118"/>
    <cellStyle name="20% - Accent3 2 2 5 5" xfId="3233"/>
    <cellStyle name="20% - Accent3 2 2 5 5 2" xfId="22343"/>
    <cellStyle name="20% - Accent3 2 2 5 5 3" xfId="41404"/>
    <cellStyle name="20% - Accent3 2 2 5 6" xfId="11559"/>
    <cellStyle name="20% - Accent3 2 2 5 6 2" xfId="30621"/>
    <cellStyle name="20% - Accent3 2 2 5 6 3" xfId="49682"/>
    <cellStyle name="20% - Accent3 2 2 5 7" xfId="19779"/>
    <cellStyle name="20% - Accent3 2 2 5 8" xfId="38840"/>
    <cellStyle name="20% - Accent3 2 2 6" xfId="427"/>
    <cellStyle name="20% - Accent3 2 2 6 2" xfId="428"/>
    <cellStyle name="20% - Accent3 2 2 6 2 2" xfId="6504"/>
    <cellStyle name="20% - Accent3 2 2 6 2 2 2" xfId="14786"/>
    <cellStyle name="20% - Accent3 2 2 6 2 2 2 2" xfId="33848"/>
    <cellStyle name="20% - Accent3 2 2 6 2 2 2 3" xfId="52909"/>
    <cellStyle name="20% - Accent3 2 2 6 2 2 3" xfId="25570"/>
    <cellStyle name="20% - Accent3 2 2 6 2 2 4" xfId="44631"/>
    <cellStyle name="20% - Accent3 2 2 6 2 3" xfId="8998"/>
    <cellStyle name="20% - Accent3 2 2 6 2 3 2" xfId="17276"/>
    <cellStyle name="20% - Accent3 2 2 6 2 3 2 2" xfId="36338"/>
    <cellStyle name="20% - Accent3 2 2 6 2 3 2 3" xfId="55399"/>
    <cellStyle name="20% - Accent3 2 2 6 2 3 3" xfId="28060"/>
    <cellStyle name="20% - Accent3 2 2 6 2 3 4" xfId="47121"/>
    <cellStyle name="20% - Accent3 2 2 6 2 4" xfId="3236"/>
    <cellStyle name="20% - Accent3 2 2 6 2 4 2" xfId="22346"/>
    <cellStyle name="20% - Accent3 2 2 6 2 4 3" xfId="41407"/>
    <cellStyle name="20% - Accent3 2 2 6 2 5" xfId="11562"/>
    <cellStyle name="20% - Accent3 2 2 6 2 5 2" xfId="30624"/>
    <cellStyle name="20% - Accent3 2 2 6 2 5 3" xfId="49685"/>
    <cellStyle name="20% - Accent3 2 2 6 2 6" xfId="19782"/>
    <cellStyle name="20% - Accent3 2 2 6 2 7" xfId="38843"/>
    <cellStyle name="20% - Accent3 2 2 6 3" xfId="6503"/>
    <cellStyle name="20% - Accent3 2 2 6 3 2" xfId="14785"/>
    <cellStyle name="20% - Accent3 2 2 6 3 2 2" xfId="33847"/>
    <cellStyle name="20% - Accent3 2 2 6 3 2 3" xfId="52908"/>
    <cellStyle name="20% - Accent3 2 2 6 3 3" xfId="25569"/>
    <cellStyle name="20% - Accent3 2 2 6 3 4" xfId="44630"/>
    <cellStyle name="20% - Accent3 2 2 6 4" xfId="8997"/>
    <cellStyle name="20% - Accent3 2 2 6 4 2" xfId="17275"/>
    <cellStyle name="20% - Accent3 2 2 6 4 2 2" xfId="36337"/>
    <cellStyle name="20% - Accent3 2 2 6 4 2 3" xfId="55398"/>
    <cellStyle name="20% - Accent3 2 2 6 4 3" xfId="28059"/>
    <cellStyle name="20% - Accent3 2 2 6 4 4" xfId="47120"/>
    <cellStyle name="20% - Accent3 2 2 6 5" xfId="3235"/>
    <cellStyle name="20% - Accent3 2 2 6 5 2" xfId="22345"/>
    <cellStyle name="20% - Accent3 2 2 6 5 3" xfId="41406"/>
    <cellStyle name="20% - Accent3 2 2 6 6" xfId="11561"/>
    <cellStyle name="20% - Accent3 2 2 6 6 2" xfId="30623"/>
    <cellStyle name="20% - Accent3 2 2 6 6 3" xfId="49684"/>
    <cellStyle name="20% - Accent3 2 2 6 7" xfId="19781"/>
    <cellStyle name="20% - Accent3 2 2 6 8" xfId="38842"/>
    <cellStyle name="20% - Accent3 2 2 7" xfId="429"/>
    <cellStyle name="20% - Accent3 2 2 7 2" xfId="6505"/>
    <cellStyle name="20% - Accent3 2 2 7 2 2" xfId="14787"/>
    <cellStyle name="20% - Accent3 2 2 7 2 2 2" xfId="33849"/>
    <cellStyle name="20% - Accent3 2 2 7 2 2 3" xfId="52910"/>
    <cellStyle name="20% - Accent3 2 2 7 2 3" xfId="25571"/>
    <cellStyle name="20% - Accent3 2 2 7 2 4" xfId="44632"/>
    <cellStyle name="20% - Accent3 2 2 7 3" xfId="8999"/>
    <cellStyle name="20% - Accent3 2 2 7 3 2" xfId="17277"/>
    <cellStyle name="20% - Accent3 2 2 7 3 2 2" xfId="36339"/>
    <cellStyle name="20% - Accent3 2 2 7 3 2 3" xfId="55400"/>
    <cellStyle name="20% - Accent3 2 2 7 3 3" xfId="28061"/>
    <cellStyle name="20% - Accent3 2 2 7 3 4" xfId="47122"/>
    <cellStyle name="20% - Accent3 2 2 7 4" xfId="3237"/>
    <cellStyle name="20% - Accent3 2 2 7 4 2" xfId="22347"/>
    <cellStyle name="20% - Accent3 2 2 7 4 3" xfId="41408"/>
    <cellStyle name="20% - Accent3 2 2 7 5" xfId="11563"/>
    <cellStyle name="20% - Accent3 2 2 7 5 2" xfId="30625"/>
    <cellStyle name="20% - Accent3 2 2 7 5 3" xfId="49686"/>
    <cellStyle name="20% - Accent3 2 2 7 6" xfId="19783"/>
    <cellStyle name="20% - Accent3 2 2 7 7" xfId="38844"/>
    <cellStyle name="20% - Accent3 2 2 8" xfId="430"/>
    <cellStyle name="20% - Accent3 2 2 8 2" xfId="6506"/>
    <cellStyle name="20% - Accent3 2 2 8 2 2" xfId="14788"/>
    <cellStyle name="20% - Accent3 2 2 8 2 2 2" xfId="33850"/>
    <cellStyle name="20% - Accent3 2 2 8 2 2 3" xfId="52911"/>
    <cellStyle name="20% - Accent3 2 2 8 2 3" xfId="25572"/>
    <cellStyle name="20% - Accent3 2 2 8 2 4" xfId="44633"/>
    <cellStyle name="20% - Accent3 2 2 8 3" xfId="9000"/>
    <cellStyle name="20% - Accent3 2 2 8 3 2" xfId="17278"/>
    <cellStyle name="20% - Accent3 2 2 8 3 2 2" xfId="36340"/>
    <cellStyle name="20% - Accent3 2 2 8 3 2 3" xfId="55401"/>
    <cellStyle name="20% - Accent3 2 2 8 3 3" xfId="28062"/>
    <cellStyle name="20% - Accent3 2 2 8 3 4" xfId="47123"/>
    <cellStyle name="20% - Accent3 2 2 8 4" xfId="3238"/>
    <cellStyle name="20% - Accent3 2 2 8 4 2" xfId="22348"/>
    <cellStyle name="20% - Accent3 2 2 8 4 3" xfId="41409"/>
    <cellStyle name="20% - Accent3 2 2 8 5" xfId="11564"/>
    <cellStyle name="20% - Accent3 2 2 8 5 2" xfId="30626"/>
    <cellStyle name="20% - Accent3 2 2 8 5 3" xfId="49687"/>
    <cellStyle name="20% - Accent3 2 2 8 6" xfId="19784"/>
    <cellStyle name="20% - Accent3 2 2 8 7" xfId="38845"/>
    <cellStyle name="20% - Accent3 2 2 9" xfId="3239"/>
    <cellStyle name="20% - Accent3 2 2 9 2" xfId="11565"/>
    <cellStyle name="20% - Accent3 2 2 9 2 2" xfId="30627"/>
    <cellStyle name="20% - Accent3 2 2 9 2 3" xfId="49688"/>
    <cellStyle name="20% - Accent3 2 2 9 3" xfId="22349"/>
    <cellStyle name="20% - Accent3 2 2 9 4" xfId="41410"/>
    <cellStyle name="20% - Accent3 2 3" xfId="431"/>
    <cellStyle name="20% - Accent3 2 3 10" xfId="5698"/>
    <cellStyle name="20% - Accent3 2 3 10 2" xfId="13984"/>
    <cellStyle name="20% - Accent3 2 3 10 2 2" xfId="33046"/>
    <cellStyle name="20% - Accent3 2 3 10 2 3" xfId="52107"/>
    <cellStyle name="20% - Accent3 2 3 10 3" xfId="24768"/>
    <cellStyle name="20% - Accent3 2 3 10 4" xfId="43829"/>
    <cellStyle name="20% - Accent3 2 3 11" xfId="6507"/>
    <cellStyle name="20% - Accent3 2 3 11 2" xfId="14789"/>
    <cellStyle name="20% - Accent3 2 3 11 2 2" xfId="33851"/>
    <cellStyle name="20% - Accent3 2 3 11 2 3" xfId="52912"/>
    <cellStyle name="20% - Accent3 2 3 11 3" xfId="25573"/>
    <cellStyle name="20% - Accent3 2 3 11 4" xfId="44634"/>
    <cellStyle name="20% - Accent3 2 3 12" xfId="9001"/>
    <cellStyle name="20% - Accent3 2 3 12 2" xfId="17279"/>
    <cellStyle name="20% - Accent3 2 3 12 2 2" xfId="36341"/>
    <cellStyle name="20% - Accent3 2 3 12 2 3" xfId="55402"/>
    <cellStyle name="20% - Accent3 2 3 12 3" xfId="28063"/>
    <cellStyle name="20% - Accent3 2 3 12 4" xfId="47124"/>
    <cellStyle name="20% - Accent3 2 3 13" xfId="3240"/>
    <cellStyle name="20% - Accent3 2 3 13 2" xfId="22350"/>
    <cellStyle name="20% - Accent3 2 3 13 3" xfId="41411"/>
    <cellStyle name="20% - Accent3 2 3 14" xfId="11566"/>
    <cellStyle name="20% - Accent3 2 3 14 2" xfId="30628"/>
    <cellStyle name="20% - Accent3 2 3 14 3" xfId="49689"/>
    <cellStyle name="20% - Accent3 2 3 15" xfId="19785"/>
    <cellStyle name="20% - Accent3 2 3 16" xfId="38846"/>
    <cellStyle name="20% - Accent3 2 3 2" xfId="432"/>
    <cellStyle name="20% - Accent3 2 3 2 10" xfId="3241"/>
    <cellStyle name="20% - Accent3 2 3 2 10 2" xfId="22351"/>
    <cellStyle name="20% - Accent3 2 3 2 10 3" xfId="41412"/>
    <cellStyle name="20% - Accent3 2 3 2 11" xfId="11567"/>
    <cellStyle name="20% - Accent3 2 3 2 11 2" xfId="30629"/>
    <cellStyle name="20% - Accent3 2 3 2 11 3" xfId="49690"/>
    <cellStyle name="20% - Accent3 2 3 2 12" xfId="19786"/>
    <cellStyle name="20% - Accent3 2 3 2 13" xfId="38847"/>
    <cellStyle name="20% - Accent3 2 3 2 2" xfId="433"/>
    <cellStyle name="20% - Accent3 2 3 2 2 2" xfId="434"/>
    <cellStyle name="20% - Accent3 2 3 2 2 2 2" xfId="6510"/>
    <cellStyle name="20% - Accent3 2 3 2 2 2 2 2" xfId="14792"/>
    <cellStyle name="20% - Accent3 2 3 2 2 2 2 2 2" xfId="33854"/>
    <cellStyle name="20% - Accent3 2 3 2 2 2 2 2 3" xfId="52915"/>
    <cellStyle name="20% - Accent3 2 3 2 2 2 2 3" xfId="25576"/>
    <cellStyle name="20% - Accent3 2 3 2 2 2 2 4" xfId="44637"/>
    <cellStyle name="20% - Accent3 2 3 2 2 2 3" xfId="9004"/>
    <cellStyle name="20% - Accent3 2 3 2 2 2 3 2" xfId="17282"/>
    <cellStyle name="20% - Accent3 2 3 2 2 2 3 2 2" xfId="36344"/>
    <cellStyle name="20% - Accent3 2 3 2 2 2 3 2 3" xfId="55405"/>
    <cellStyle name="20% - Accent3 2 3 2 2 2 3 3" xfId="28066"/>
    <cellStyle name="20% - Accent3 2 3 2 2 2 3 4" xfId="47127"/>
    <cellStyle name="20% - Accent3 2 3 2 2 2 4" xfId="3243"/>
    <cellStyle name="20% - Accent3 2 3 2 2 2 4 2" xfId="22353"/>
    <cellStyle name="20% - Accent3 2 3 2 2 2 4 3" xfId="41414"/>
    <cellStyle name="20% - Accent3 2 3 2 2 2 5" xfId="11569"/>
    <cellStyle name="20% - Accent3 2 3 2 2 2 5 2" xfId="30631"/>
    <cellStyle name="20% - Accent3 2 3 2 2 2 5 3" xfId="49692"/>
    <cellStyle name="20% - Accent3 2 3 2 2 2 6" xfId="19788"/>
    <cellStyle name="20% - Accent3 2 3 2 2 2 7" xfId="38849"/>
    <cellStyle name="20% - Accent3 2 3 2 2 3" xfId="6509"/>
    <cellStyle name="20% - Accent3 2 3 2 2 3 2" xfId="14791"/>
    <cellStyle name="20% - Accent3 2 3 2 2 3 2 2" xfId="33853"/>
    <cellStyle name="20% - Accent3 2 3 2 2 3 2 3" xfId="52914"/>
    <cellStyle name="20% - Accent3 2 3 2 2 3 3" xfId="25575"/>
    <cellStyle name="20% - Accent3 2 3 2 2 3 4" xfId="44636"/>
    <cellStyle name="20% - Accent3 2 3 2 2 4" xfId="9003"/>
    <cellStyle name="20% - Accent3 2 3 2 2 4 2" xfId="17281"/>
    <cellStyle name="20% - Accent3 2 3 2 2 4 2 2" xfId="36343"/>
    <cellStyle name="20% - Accent3 2 3 2 2 4 2 3" xfId="55404"/>
    <cellStyle name="20% - Accent3 2 3 2 2 4 3" xfId="28065"/>
    <cellStyle name="20% - Accent3 2 3 2 2 4 4" xfId="47126"/>
    <cellStyle name="20% - Accent3 2 3 2 2 5" xfId="3242"/>
    <cellStyle name="20% - Accent3 2 3 2 2 5 2" xfId="22352"/>
    <cellStyle name="20% - Accent3 2 3 2 2 5 3" xfId="41413"/>
    <cellStyle name="20% - Accent3 2 3 2 2 6" xfId="11568"/>
    <cellStyle name="20% - Accent3 2 3 2 2 6 2" xfId="30630"/>
    <cellStyle name="20% - Accent3 2 3 2 2 6 3" xfId="49691"/>
    <cellStyle name="20% - Accent3 2 3 2 2 7" xfId="19787"/>
    <cellStyle name="20% - Accent3 2 3 2 2 8" xfId="38848"/>
    <cellStyle name="20% - Accent3 2 3 2 3" xfId="435"/>
    <cellStyle name="20% - Accent3 2 3 2 3 2" xfId="436"/>
    <cellStyle name="20% - Accent3 2 3 2 3 2 2" xfId="6512"/>
    <cellStyle name="20% - Accent3 2 3 2 3 2 2 2" xfId="14794"/>
    <cellStyle name="20% - Accent3 2 3 2 3 2 2 2 2" xfId="33856"/>
    <cellStyle name="20% - Accent3 2 3 2 3 2 2 2 3" xfId="52917"/>
    <cellStyle name="20% - Accent3 2 3 2 3 2 2 3" xfId="25578"/>
    <cellStyle name="20% - Accent3 2 3 2 3 2 2 4" xfId="44639"/>
    <cellStyle name="20% - Accent3 2 3 2 3 2 3" xfId="9006"/>
    <cellStyle name="20% - Accent3 2 3 2 3 2 3 2" xfId="17284"/>
    <cellStyle name="20% - Accent3 2 3 2 3 2 3 2 2" xfId="36346"/>
    <cellStyle name="20% - Accent3 2 3 2 3 2 3 2 3" xfId="55407"/>
    <cellStyle name="20% - Accent3 2 3 2 3 2 3 3" xfId="28068"/>
    <cellStyle name="20% - Accent3 2 3 2 3 2 3 4" xfId="47129"/>
    <cellStyle name="20% - Accent3 2 3 2 3 2 4" xfId="3245"/>
    <cellStyle name="20% - Accent3 2 3 2 3 2 4 2" xfId="22355"/>
    <cellStyle name="20% - Accent3 2 3 2 3 2 4 3" xfId="41416"/>
    <cellStyle name="20% - Accent3 2 3 2 3 2 5" xfId="11571"/>
    <cellStyle name="20% - Accent3 2 3 2 3 2 5 2" xfId="30633"/>
    <cellStyle name="20% - Accent3 2 3 2 3 2 5 3" xfId="49694"/>
    <cellStyle name="20% - Accent3 2 3 2 3 2 6" xfId="19790"/>
    <cellStyle name="20% - Accent3 2 3 2 3 2 7" xfId="38851"/>
    <cellStyle name="20% - Accent3 2 3 2 3 3" xfId="6511"/>
    <cellStyle name="20% - Accent3 2 3 2 3 3 2" xfId="14793"/>
    <cellStyle name="20% - Accent3 2 3 2 3 3 2 2" xfId="33855"/>
    <cellStyle name="20% - Accent3 2 3 2 3 3 2 3" xfId="52916"/>
    <cellStyle name="20% - Accent3 2 3 2 3 3 3" xfId="25577"/>
    <cellStyle name="20% - Accent3 2 3 2 3 3 4" xfId="44638"/>
    <cellStyle name="20% - Accent3 2 3 2 3 4" xfId="9005"/>
    <cellStyle name="20% - Accent3 2 3 2 3 4 2" xfId="17283"/>
    <cellStyle name="20% - Accent3 2 3 2 3 4 2 2" xfId="36345"/>
    <cellStyle name="20% - Accent3 2 3 2 3 4 2 3" xfId="55406"/>
    <cellStyle name="20% - Accent3 2 3 2 3 4 3" xfId="28067"/>
    <cellStyle name="20% - Accent3 2 3 2 3 4 4" xfId="47128"/>
    <cellStyle name="20% - Accent3 2 3 2 3 5" xfId="3244"/>
    <cellStyle name="20% - Accent3 2 3 2 3 5 2" xfId="22354"/>
    <cellStyle name="20% - Accent3 2 3 2 3 5 3" xfId="41415"/>
    <cellStyle name="20% - Accent3 2 3 2 3 6" xfId="11570"/>
    <cellStyle name="20% - Accent3 2 3 2 3 6 2" xfId="30632"/>
    <cellStyle name="20% - Accent3 2 3 2 3 6 3" xfId="49693"/>
    <cellStyle name="20% - Accent3 2 3 2 3 7" xfId="19789"/>
    <cellStyle name="20% - Accent3 2 3 2 3 8" xfId="38850"/>
    <cellStyle name="20% - Accent3 2 3 2 4" xfId="437"/>
    <cellStyle name="20% - Accent3 2 3 2 4 2" xfId="6513"/>
    <cellStyle name="20% - Accent3 2 3 2 4 2 2" xfId="14795"/>
    <cellStyle name="20% - Accent3 2 3 2 4 2 2 2" xfId="33857"/>
    <cellStyle name="20% - Accent3 2 3 2 4 2 2 3" xfId="52918"/>
    <cellStyle name="20% - Accent3 2 3 2 4 2 3" xfId="25579"/>
    <cellStyle name="20% - Accent3 2 3 2 4 2 4" xfId="44640"/>
    <cellStyle name="20% - Accent3 2 3 2 4 3" xfId="9007"/>
    <cellStyle name="20% - Accent3 2 3 2 4 3 2" xfId="17285"/>
    <cellStyle name="20% - Accent3 2 3 2 4 3 2 2" xfId="36347"/>
    <cellStyle name="20% - Accent3 2 3 2 4 3 2 3" xfId="55408"/>
    <cellStyle name="20% - Accent3 2 3 2 4 3 3" xfId="28069"/>
    <cellStyle name="20% - Accent3 2 3 2 4 3 4" xfId="47130"/>
    <cellStyle name="20% - Accent3 2 3 2 4 4" xfId="3246"/>
    <cellStyle name="20% - Accent3 2 3 2 4 4 2" xfId="22356"/>
    <cellStyle name="20% - Accent3 2 3 2 4 4 3" xfId="41417"/>
    <cellStyle name="20% - Accent3 2 3 2 4 5" xfId="11572"/>
    <cellStyle name="20% - Accent3 2 3 2 4 5 2" xfId="30634"/>
    <cellStyle name="20% - Accent3 2 3 2 4 5 3" xfId="49695"/>
    <cellStyle name="20% - Accent3 2 3 2 4 6" xfId="19791"/>
    <cellStyle name="20% - Accent3 2 3 2 4 7" xfId="38852"/>
    <cellStyle name="20% - Accent3 2 3 2 5" xfId="438"/>
    <cellStyle name="20% - Accent3 2 3 2 5 2" xfId="6514"/>
    <cellStyle name="20% - Accent3 2 3 2 5 2 2" xfId="14796"/>
    <cellStyle name="20% - Accent3 2 3 2 5 2 2 2" xfId="33858"/>
    <cellStyle name="20% - Accent3 2 3 2 5 2 2 3" xfId="52919"/>
    <cellStyle name="20% - Accent3 2 3 2 5 2 3" xfId="25580"/>
    <cellStyle name="20% - Accent3 2 3 2 5 2 4" xfId="44641"/>
    <cellStyle name="20% - Accent3 2 3 2 5 3" xfId="9008"/>
    <cellStyle name="20% - Accent3 2 3 2 5 3 2" xfId="17286"/>
    <cellStyle name="20% - Accent3 2 3 2 5 3 2 2" xfId="36348"/>
    <cellStyle name="20% - Accent3 2 3 2 5 3 2 3" xfId="55409"/>
    <cellStyle name="20% - Accent3 2 3 2 5 3 3" xfId="28070"/>
    <cellStyle name="20% - Accent3 2 3 2 5 3 4" xfId="47131"/>
    <cellStyle name="20% - Accent3 2 3 2 5 4" xfId="3247"/>
    <cellStyle name="20% - Accent3 2 3 2 5 4 2" xfId="22357"/>
    <cellStyle name="20% - Accent3 2 3 2 5 4 3" xfId="41418"/>
    <cellStyle name="20% - Accent3 2 3 2 5 5" xfId="11573"/>
    <cellStyle name="20% - Accent3 2 3 2 5 5 2" xfId="30635"/>
    <cellStyle name="20% - Accent3 2 3 2 5 5 3" xfId="49696"/>
    <cellStyle name="20% - Accent3 2 3 2 5 6" xfId="19792"/>
    <cellStyle name="20% - Accent3 2 3 2 5 7" xfId="38853"/>
    <cellStyle name="20% - Accent3 2 3 2 6" xfId="3248"/>
    <cellStyle name="20% - Accent3 2 3 2 6 2" xfId="11574"/>
    <cellStyle name="20% - Accent3 2 3 2 6 2 2" xfId="30636"/>
    <cellStyle name="20% - Accent3 2 3 2 6 2 3" xfId="49697"/>
    <cellStyle name="20% - Accent3 2 3 2 6 3" xfId="22358"/>
    <cellStyle name="20% - Accent3 2 3 2 6 4" xfId="41419"/>
    <cellStyle name="20% - Accent3 2 3 2 7" xfId="5900"/>
    <cellStyle name="20% - Accent3 2 3 2 7 2" xfId="14182"/>
    <cellStyle name="20% - Accent3 2 3 2 7 2 2" xfId="33244"/>
    <cellStyle name="20% - Accent3 2 3 2 7 2 3" xfId="52305"/>
    <cellStyle name="20% - Accent3 2 3 2 7 3" xfId="24966"/>
    <cellStyle name="20% - Accent3 2 3 2 7 4" xfId="44027"/>
    <cellStyle name="20% - Accent3 2 3 2 8" xfId="6508"/>
    <cellStyle name="20% - Accent3 2 3 2 8 2" xfId="14790"/>
    <cellStyle name="20% - Accent3 2 3 2 8 2 2" xfId="33852"/>
    <cellStyle name="20% - Accent3 2 3 2 8 2 3" xfId="52913"/>
    <cellStyle name="20% - Accent3 2 3 2 8 3" xfId="25574"/>
    <cellStyle name="20% - Accent3 2 3 2 8 4" xfId="44635"/>
    <cellStyle name="20% - Accent3 2 3 2 9" xfId="9002"/>
    <cellStyle name="20% - Accent3 2 3 2 9 2" xfId="17280"/>
    <cellStyle name="20% - Accent3 2 3 2 9 2 2" xfId="36342"/>
    <cellStyle name="20% - Accent3 2 3 2 9 2 3" xfId="55403"/>
    <cellStyle name="20% - Accent3 2 3 2 9 3" xfId="28064"/>
    <cellStyle name="20% - Accent3 2 3 2 9 4" xfId="47125"/>
    <cellStyle name="20% - Accent3 2 3 3" xfId="439"/>
    <cellStyle name="20% - Accent3 2 3 3 10" xfId="3249"/>
    <cellStyle name="20% - Accent3 2 3 3 10 2" xfId="22359"/>
    <cellStyle name="20% - Accent3 2 3 3 10 3" xfId="41420"/>
    <cellStyle name="20% - Accent3 2 3 3 11" xfId="11575"/>
    <cellStyle name="20% - Accent3 2 3 3 11 2" xfId="30637"/>
    <cellStyle name="20% - Accent3 2 3 3 11 3" xfId="49698"/>
    <cellStyle name="20% - Accent3 2 3 3 12" xfId="19793"/>
    <cellStyle name="20% - Accent3 2 3 3 13" xfId="38854"/>
    <cellStyle name="20% - Accent3 2 3 3 2" xfId="440"/>
    <cellStyle name="20% - Accent3 2 3 3 2 2" xfId="441"/>
    <cellStyle name="20% - Accent3 2 3 3 2 2 2" xfId="6517"/>
    <cellStyle name="20% - Accent3 2 3 3 2 2 2 2" xfId="14799"/>
    <cellStyle name="20% - Accent3 2 3 3 2 2 2 2 2" xfId="33861"/>
    <cellStyle name="20% - Accent3 2 3 3 2 2 2 2 3" xfId="52922"/>
    <cellStyle name="20% - Accent3 2 3 3 2 2 2 3" xfId="25583"/>
    <cellStyle name="20% - Accent3 2 3 3 2 2 2 4" xfId="44644"/>
    <cellStyle name="20% - Accent3 2 3 3 2 2 3" xfId="9011"/>
    <cellStyle name="20% - Accent3 2 3 3 2 2 3 2" xfId="17289"/>
    <cellStyle name="20% - Accent3 2 3 3 2 2 3 2 2" xfId="36351"/>
    <cellStyle name="20% - Accent3 2 3 3 2 2 3 2 3" xfId="55412"/>
    <cellStyle name="20% - Accent3 2 3 3 2 2 3 3" xfId="28073"/>
    <cellStyle name="20% - Accent3 2 3 3 2 2 3 4" xfId="47134"/>
    <cellStyle name="20% - Accent3 2 3 3 2 2 4" xfId="3251"/>
    <cellStyle name="20% - Accent3 2 3 3 2 2 4 2" xfId="22361"/>
    <cellStyle name="20% - Accent3 2 3 3 2 2 4 3" xfId="41422"/>
    <cellStyle name="20% - Accent3 2 3 3 2 2 5" xfId="11577"/>
    <cellStyle name="20% - Accent3 2 3 3 2 2 5 2" xfId="30639"/>
    <cellStyle name="20% - Accent3 2 3 3 2 2 5 3" xfId="49700"/>
    <cellStyle name="20% - Accent3 2 3 3 2 2 6" xfId="19795"/>
    <cellStyle name="20% - Accent3 2 3 3 2 2 7" xfId="38856"/>
    <cellStyle name="20% - Accent3 2 3 3 2 3" xfId="6516"/>
    <cellStyle name="20% - Accent3 2 3 3 2 3 2" xfId="14798"/>
    <cellStyle name="20% - Accent3 2 3 3 2 3 2 2" xfId="33860"/>
    <cellStyle name="20% - Accent3 2 3 3 2 3 2 3" xfId="52921"/>
    <cellStyle name="20% - Accent3 2 3 3 2 3 3" xfId="25582"/>
    <cellStyle name="20% - Accent3 2 3 3 2 3 4" xfId="44643"/>
    <cellStyle name="20% - Accent3 2 3 3 2 4" xfId="9010"/>
    <cellStyle name="20% - Accent3 2 3 3 2 4 2" xfId="17288"/>
    <cellStyle name="20% - Accent3 2 3 3 2 4 2 2" xfId="36350"/>
    <cellStyle name="20% - Accent3 2 3 3 2 4 2 3" xfId="55411"/>
    <cellStyle name="20% - Accent3 2 3 3 2 4 3" xfId="28072"/>
    <cellStyle name="20% - Accent3 2 3 3 2 4 4" xfId="47133"/>
    <cellStyle name="20% - Accent3 2 3 3 2 5" xfId="3250"/>
    <cellStyle name="20% - Accent3 2 3 3 2 5 2" xfId="22360"/>
    <cellStyle name="20% - Accent3 2 3 3 2 5 3" xfId="41421"/>
    <cellStyle name="20% - Accent3 2 3 3 2 6" xfId="11576"/>
    <cellStyle name="20% - Accent3 2 3 3 2 6 2" xfId="30638"/>
    <cellStyle name="20% - Accent3 2 3 3 2 6 3" xfId="49699"/>
    <cellStyle name="20% - Accent3 2 3 3 2 7" xfId="19794"/>
    <cellStyle name="20% - Accent3 2 3 3 2 8" xfId="38855"/>
    <cellStyle name="20% - Accent3 2 3 3 3" xfId="442"/>
    <cellStyle name="20% - Accent3 2 3 3 3 2" xfId="443"/>
    <cellStyle name="20% - Accent3 2 3 3 3 2 2" xfId="6519"/>
    <cellStyle name="20% - Accent3 2 3 3 3 2 2 2" xfId="14801"/>
    <cellStyle name="20% - Accent3 2 3 3 3 2 2 2 2" xfId="33863"/>
    <cellStyle name="20% - Accent3 2 3 3 3 2 2 2 3" xfId="52924"/>
    <cellStyle name="20% - Accent3 2 3 3 3 2 2 3" xfId="25585"/>
    <cellStyle name="20% - Accent3 2 3 3 3 2 2 4" xfId="44646"/>
    <cellStyle name="20% - Accent3 2 3 3 3 2 3" xfId="9013"/>
    <cellStyle name="20% - Accent3 2 3 3 3 2 3 2" xfId="17291"/>
    <cellStyle name="20% - Accent3 2 3 3 3 2 3 2 2" xfId="36353"/>
    <cellStyle name="20% - Accent3 2 3 3 3 2 3 2 3" xfId="55414"/>
    <cellStyle name="20% - Accent3 2 3 3 3 2 3 3" xfId="28075"/>
    <cellStyle name="20% - Accent3 2 3 3 3 2 3 4" xfId="47136"/>
    <cellStyle name="20% - Accent3 2 3 3 3 2 4" xfId="3253"/>
    <cellStyle name="20% - Accent3 2 3 3 3 2 4 2" xfId="22363"/>
    <cellStyle name="20% - Accent3 2 3 3 3 2 4 3" xfId="41424"/>
    <cellStyle name="20% - Accent3 2 3 3 3 2 5" xfId="11579"/>
    <cellStyle name="20% - Accent3 2 3 3 3 2 5 2" xfId="30641"/>
    <cellStyle name="20% - Accent3 2 3 3 3 2 5 3" xfId="49702"/>
    <cellStyle name="20% - Accent3 2 3 3 3 2 6" xfId="19797"/>
    <cellStyle name="20% - Accent3 2 3 3 3 2 7" xfId="38858"/>
    <cellStyle name="20% - Accent3 2 3 3 3 3" xfId="6518"/>
    <cellStyle name="20% - Accent3 2 3 3 3 3 2" xfId="14800"/>
    <cellStyle name="20% - Accent3 2 3 3 3 3 2 2" xfId="33862"/>
    <cellStyle name="20% - Accent3 2 3 3 3 3 2 3" xfId="52923"/>
    <cellStyle name="20% - Accent3 2 3 3 3 3 3" xfId="25584"/>
    <cellStyle name="20% - Accent3 2 3 3 3 3 4" xfId="44645"/>
    <cellStyle name="20% - Accent3 2 3 3 3 4" xfId="9012"/>
    <cellStyle name="20% - Accent3 2 3 3 3 4 2" xfId="17290"/>
    <cellStyle name="20% - Accent3 2 3 3 3 4 2 2" xfId="36352"/>
    <cellStyle name="20% - Accent3 2 3 3 3 4 2 3" xfId="55413"/>
    <cellStyle name="20% - Accent3 2 3 3 3 4 3" xfId="28074"/>
    <cellStyle name="20% - Accent3 2 3 3 3 4 4" xfId="47135"/>
    <cellStyle name="20% - Accent3 2 3 3 3 5" xfId="3252"/>
    <cellStyle name="20% - Accent3 2 3 3 3 5 2" xfId="22362"/>
    <cellStyle name="20% - Accent3 2 3 3 3 5 3" xfId="41423"/>
    <cellStyle name="20% - Accent3 2 3 3 3 6" xfId="11578"/>
    <cellStyle name="20% - Accent3 2 3 3 3 6 2" xfId="30640"/>
    <cellStyle name="20% - Accent3 2 3 3 3 6 3" xfId="49701"/>
    <cellStyle name="20% - Accent3 2 3 3 3 7" xfId="19796"/>
    <cellStyle name="20% - Accent3 2 3 3 3 8" xfId="38857"/>
    <cellStyle name="20% - Accent3 2 3 3 4" xfId="444"/>
    <cellStyle name="20% - Accent3 2 3 3 4 2" xfId="6520"/>
    <cellStyle name="20% - Accent3 2 3 3 4 2 2" xfId="14802"/>
    <cellStyle name="20% - Accent3 2 3 3 4 2 2 2" xfId="33864"/>
    <cellStyle name="20% - Accent3 2 3 3 4 2 2 3" xfId="52925"/>
    <cellStyle name="20% - Accent3 2 3 3 4 2 3" xfId="25586"/>
    <cellStyle name="20% - Accent3 2 3 3 4 2 4" xfId="44647"/>
    <cellStyle name="20% - Accent3 2 3 3 4 3" xfId="9014"/>
    <cellStyle name="20% - Accent3 2 3 3 4 3 2" xfId="17292"/>
    <cellStyle name="20% - Accent3 2 3 3 4 3 2 2" xfId="36354"/>
    <cellStyle name="20% - Accent3 2 3 3 4 3 2 3" xfId="55415"/>
    <cellStyle name="20% - Accent3 2 3 3 4 3 3" xfId="28076"/>
    <cellStyle name="20% - Accent3 2 3 3 4 3 4" xfId="47137"/>
    <cellStyle name="20% - Accent3 2 3 3 4 4" xfId="3254"/>
    <cellStyle name="20% - Accent3 2 3 3 4 4 2" xfId="22364"/>
    <cellStyle name="20% - Accent3 2 3 3 4 4 3" xfId="41425"/>
    <cellStyle name="20% - Accent3 2 3 3 4 5" xfId="11580"/>
    <cellStyle name="20% - Accent3 2 3 3 4 5 2" xfId="30642"/>
    <cellStyle name="20% - Accent3 2 3 3 4 5 3" xfId="49703"/>
    <cellStyle name="20% - Accent3 2 3 3 4 6" xfId="19798"/>
    <cellStyle name="20% - Accent3 2 3 3 4 7" xfId="38859"/>
    <cellStyle name="20% - Accent3 2 3 3 5" xfId="445"/>
    <cellStyle name="20% - Accent3 2 3 3 5 2" xfId="6521"/>
    <cellStyle name="20% - Accent3 2 3 3 5 2 2" xfId="14803"/>
    <cellStyle name="20% - Accent3 2 3 3 5 2 2 2" xfId="33865"/>
    <cellStyle name="20% - Accent3 2 3 3 5 2 2 3" xfId="52926"/>
    <cellStyle name="20% - Accent3 2 3 3 5 2 3" xfId="25587"/>
    <cellStyle name="20% - Accent3 2 3 3 5 2 4" xfId="44648"/>
    <cellStyle name="20% - Accent3 2 3 3 5 3" xfId="9015"/>
    <cellStyle name="20% - Accent3 2 3 3 5 3 2" xfId="17293"/>
    <cellStyle name="20% - Accent3 2 3 3 5 3 2 2" xfId="36355"/>
    <cellStyle name="20% - Accent3 2 3 3 5 3 2 3" xfId="55416"/>
    <cellStyle name="20% - Accent3 2 3 3 5 3 3" xfId="28077"/>
    <cellStyle name="20% - Accent3 2 3 3 5 3 4" xfId="47138"/>
    <cellStyle name="20% - Accent3 2 3 3 5 4" xfId="3255"/>
    <cellStyle name="20% - Accent3 2 3 3 5 4 2" xfId="22365"/>
    <cellStyle name="20% - Accent3 2 3 3 5 4 3" xfId="41426"/>
    <cellStyle name="20% - Accent3 2 3 3 5 5" xfId="11581"/>
    <cellStyle name="20% - Accent3 2 3 3 5 5 2" xfId="30643"/>
    <cellStyle name="20% - Accent3 2 3 3 5 5 3" xfId="49704"/>
    <cellStyle name="20% - Accent3 2 3 3 5 6" xfId="19799"/>
    <cellStyle name="20% - Accent3 2 3 3 5 7" xfId="38860"/>
    <cellStyle name="20% - Accent3 2 3 3 6" xfId="3256"/>
    <cellStyle name="20% - Accent3 2 3 3 6 2" xfId="11582"/>
    <cellStyle name="20% - Accent3 2 3 3 6 2 2" xfId="30644"/>
    <cellStyle name="20% - Accent3 2 3 3 6 2 3" xfId="49705"/>
    <cellStyle name="20% - Accent3 2 3 3 6 3" xfId="22366"/>
    <cellStyle name="20% - Accent3 2 3 3 6 4" xfId="41427"/>
    <cellStyle name="20% - Accent3 2 3 3 7" xfId="5998"/>
    <cellStyle name="20% - Accent3 2 3 3 7 2" xfId="14280"/>
    <cellStyle name="20% - Accent3 2 3 3 7 2 2" xfId="33342"/>
    <cellStyle name="20% - Accent3 2 3 3 7 2 3" xfId="52403"/>
    <cellStyle name="20% - Accent3 2 3 3 7 3" xfId="25064"/>
    <cellStyle name="20% - Accent3 2 3 3 7 4" xfId="44125"/>
    <cellStyle name="20% - Accent3 2 3 3 8" xfId="6515"/>
    <cellStyle name="20% - Accent3 2 3 3 8 2" xfId="14797"/>
    <cellStyle name="20% - Accent3 2 3 3 8 2 2" xfId="33859"/>
    <cellStyle name="20% - Accent3 2 3 3 8 2 3" xfId="52920"/>
    <cellStyle name="20% - Accent3 2 3 3 8 3" xfId="25581"/>
    <cellStyle name="20% - Accent3 2 3 3 8 4" xfId="44642"/>
    <cellStyle name="20% - Accent3 2 3 3 9" xfId="9009"/>
    <cellStyle name="20% - Accent3 2 3 3 9 2" xfId="17287"/>
    <cellStyle name="20% - Accent3 2 3 3 9 2 2" xfId="36349"/>
    <cellStyle name="20% - Accent3 2 3 3 9 2 3" xfId="55410"/>
    <cellStyle name="20% - Accent3 2 3 3 9 3" xfId="28071"/>
    <cellStyle name="20% - Accent3 2 3 3 9 4" xfId="47132"/>
    <cellStyle name="20% - Accent3 2 3 4" xfId="446"/>
    <cellStyle name="20% - Accent3 2 3 4 10" xfId="11583"/>
    <cellStyle name="20% - Accent3 2 3 4 10 2" xfId="30645"/>
    <cellStyle name="20% - Accent3 2 3 4 10 3" xfId="49706"/>
    <cellStyle name="20% - Accent3 2 3 4 11" xfId="19800"/>
    <cellStyle name="20% - Accent3 2 3 4 12" xfId="38861"/>
    <cellStyle name="20% - Accent3 2 3 4 2" xfId="447"/>
    <cellStyle name="20% - Accent3 2 3 4 2 2" xfId="448"/>
    <cellStyle name="20% - Accent3 2 3 4 2 2 2" xfId="6524"/>
    <cellStyle name="20% - Accent3 2 3 4 2 2 2 2" xfId="14806"/>
    <cellStyle name="20% - Accent3 2 3 4 2 2 2 2 2" xfId="33868"/>
    <cellStyle name="20% - Accent3 2 3 4 2 2 2 2 3" xfId="52929"/>
    <cellStyle name="20% - Accent3 2 3 4 2 2 2 3" xfId="25590"/>
    <cellStyle name="20% - Accent3 2 3 4 2 2 2 4" xfId="44651"/>
    <cellStyle name="20% - Accent3 2 3 4 2 2 3" xfId="9018"/>
    <cellStyle name="20% - Accent3 2 3 4 2 2 3 2" xfId="17296"/>
    <cellStyle name="20% - Accent3 2 3 4 2 2 3 2 2" xfId="36358"/>
    <cellStyle name="20% - Accent3 2 3 4 2 2 3 2 3" xfId="55419"/>
    <cellStyle name="20% - Accent3 2 3 4 2 2 3 3" xfId="28080"/>
    <cellStyle name="20% - Accent3 2 3 4 2 2 3 4" xfId="47141"/>
    <cellStyle name="20% - Accent3 2 3 4 2 2 4" xfId="3259"/>
    <cellStyle name="20% - Accent3 2 3 4 2 2 4 2" xfId="22369"/>
    <cellStyle name="20% - Accent3 2 3 4 2 2 4 3" xfId="41430"/>
    <cellStyle name="20% - Accent3 2 3 4 2 2 5" xfId="11585"/>
    <cellStyle name="20% - Accent3 2 3 4 2 2 5 2" xfId="30647"/>
    <cellStyle name="20% - Accent3 2 3 4 2 2 5 3" xfId="49708"/>
    <cellStyle name="20% - Accent3 2 3 4 2 2 6" xfId="19802"/>
    <cellStyle name="20% - Accent3 2 3 4 2 2 7" xfId="38863"/>
    <cellStyle name="20% - Accent3 2 3 4 2 3" xfId="6523"/>
    <cellStyle name="20% - Accent3 2 3 4 2 3 2" xfId="14805"/>
    <cellStyle name="20% - Accent3 2 3 4 2 3 2 2" xfId="33867"/>
    <cellStyle name="20% - Accent3 2 3 4 2 3 2 3" xfId="52928"/>
    <cellStyle name="20% - Accent3 2 3 4 2 3 3" xfId="25589"/>
    <cellStyle name="20% - Accent3 2 3 4 2 3 4" xfId="44650"/>
    <cellStyle name="20% - Accent3 2 3 4 2 4" xfId="9017"/>
    <cellStyle name="20% - Accent3 2 3 4 2 4 2" xfId="17295"/>
    <cellStyle name="20% - Accent3 2 3 4 2 4 2 2" xfId="36357"/>
    <cellStyle name="20% - Accent3 2 3 4 2 4 2 3" xfId="55418"/>
    <cellStyle name="20% - Accent3 2 3 4 2 4 3" xfId="28079"/>
    <cellStyle name="20% - Accent3 2 3 4 2 4 4" xfId="47140"/>
    <cellStyle name="20% - Accent3 2 3 4 2 5" xfId="3258"/>
    <cellStyle name="20% - Accent3 2 3 4 2 5 2" xfId="22368"/>
    <cellStyle name="20% - Accent3 2 3 4 2 5 3" xfId="41429"/>
    <cellStyle name="20% - Accent3 2 3 4 2 6" xfId="11584"/>
    <cellStyle name="20% - Accent3 2 3 4 2 6 2" xfId="30646"/>
    <cellStyle name="20% - Accent3 2 3 4 2 6 3" xfId="49707"/>
    <cellStyle name="20% - Accent3 2 3 4 2 7" xfId="19801"/>
    <cellStyle name="20% - Accent3 2 3 4 2 8" xfId="38862"/>
    <cellStyle name="20% - Accent3 2 3 4 3" xfId="449"/>
    <cellStyle name="20% - Accent3 2 3 4 3 2" xfId="6525"/>
    <cellStyle name="20% - Accent3 2 3 4 3 2 2" xfId="14807"/>
    <cellStyle name="20% - Accent3 2 3 4 3 2 2 2" xfId="33869"/>
    <cellStyle name="20% - Accent3 2 3 4 3 2 2 3" xfId="52930"/>
    <cellStyle name="20% - Accent3 2 3 4 3 2 3" xfId="25591"/>
    <cellStyle name="20% - Accent3 2 3 4 3 2 4" xfId="44652"/>
    <cellStyle name="20% - Accent3 2 3 4 3 3" xfId="9019"/>
    <cellStyle name="20% - Accent3 2 3 4 3 3 2" xfId="17297"/>
    <cellStyle name="20% - Accent3 2 3 4 3 3 2 2" xfId="36359"/>
    <cellStyle name="20% - Accent3 2 3 4 3 3 2 3" xfId="55420"/>
    <cellStyle name="20% - Accent3 2 3 4 3 3 3" xfId="28081"/>
    <cellStyle name="20% - Accent3 2 3 4 3 3 4" xfId="47142"/>
    <cellStyle name="20% - Accent3 2 3 4 3 4" xfId="3260"/>
    <cellStyle name="20% - Accent3 2 3 4 3 4 2" xfId="22370"/>
    <cellStyle name="20% - Accent3 2 3 4 3 4 3" xfId="41431"/>
    <cellStyle name="20% - Accent3 2 3 4 3 5" xfId="11586"/>
    <cellStyle name="20% - Accent3 2 3 4 3 5 2" xfId="30648"/>
    <cellStyle name="20% - Accent3 2 3 4 3 5 3" xfId="49709"/>
    <cellStyle name="20% - Accent3 2 3 4 3 6" xfId="19803"/>
    <cellStyle name="20% - Accent3 2 3 4 3 7" xfId="38864"/>
    <cellStyle name="20% - Accent3 2 3 4 4" xfId="450"/>
    <cellStyle name="20% - Accent3 2 3 4 4 2" xfId="6526"/>
    <cellStyle name="20% - Accent3 2 3 4 4 2 2" xfId="14808"/>
    <cellStyle name="20% - Accent3 2 3 4 4 2 2 2" xfId="33870"/>
    <cellStyle name="20% - Accent3 2 3 4 4 2 2 3" xfId="52931"/>
    <cellStyle name="20% - Accent3 2 3 4 4 2 3" xfId="25592"/>
    <cellStyle name="20% - Accent3 2 3 4 4 2 4" xfId="44653"/>
    <cellStyle name="20% - Accent3 2 3 4 4 3" xfId="9020"/>
    <cellStyle name="20% - Accent3 2 3 4 4 3 2" xfId="17298"/>
    <cellStyle name="20% - Accent3 2 3 4 4 3 2 2" xfId="36360"/>
    <cellStyle name="20% - Accent3 2 3 4 4 3 2 3" xfId="55421"/>
    <cellStyle name="20% - Accent3 2 3 4 4 3 3" xfId="28082"/>
    <cellStyle name="20% - Accent3 2 3 4 4 3 4" xfId="47143"/>
    <cellStyle name="20% - Accent3 2 3 4 4 4" xfId="3261"/>
    <cellStyle name="20% - Accent3 2 3 4 4 4 2" xfId="22371"/>
    <cellStyle name="20% - Accent3 2 3 4 4 4 3" xfId="41432"/>
    <cellStyle name="20% - Accent3 2 3 4 4 5" xfId="11587"/>
    <cellStyle name="20% - Accent3 2 3 4 4 5 2" xfId="30649"/>
    <cellStyle name="20% - Accent3 2 3 4 4 5 3" xfId="49710"/>
    <cellStyle name="20% - Accent3 2 3 4 4 6" xfId="19804"/>
    <cellStyle name="20% - Accent3 2 3 4 4 7" xfId="38865"/>
    <cellStyle name="20% - Accent3 2 3 4 5" xfId="3262"/>
    <cellStyle name="20% - Accent3 2 3 4 5 2" xfId="11588"/>
    <cellStyle name="20% - Accent3 2 3 4 5 2 2" xfId="30650"/>
    <cellStyle name="20% - Accent3 2 3 4 5 2 3" xfId="49711"/>
    <cellStyle name="20% - Accent3 2 3 4 5 3" xfId="22372"/>
    <cellStyle name="20% - Accent3 2 3 4 5 4" xfId="41433"/>
    <cellStyle name="20% - Accent3 2 3 4 6" xfId="5814"/>
    <cellStyle name="20% - Accent3 2 3 4 6 2" xfId="14096"/>
    <cellStyle name="20% - Accent3 2 3 4 6 2 2" xfId="33158"/>
    <cellStyle name="20% - Accent3 2 3 4 6 2 3" xfId="52219"/>
    <cellStyle name="20% - Accent3 2 3 4 6 3" xfId="24880"/>
    <cellStyle name="20% - Accent3 2 3 4 6 4" xfId="43941"/>
    <cellStyle name="20% - Accent3 2 3 4 7" xfId="6522"/>
    <cellStyle name="20% - Accent3 2 3 4 7 2" xfId="14804"/>
    <cellStyle name="20% - Accent3 2 3 4 7 2 2" xfId="33866"/>
    <cellStyle name="20% - Accent3 2 3 4 7 2 3" xfId="52927"/>
    <cellStyle name="20% - Accent3 2 3 4 7 3" xfId="25588"/>
    <cellStyle name="20% - Accent3 2 3 4 7 4" xfId="44649"/>
    <cellStyle name="20% - Accent3 2 3 4 8" xfId="9016"/>
    <cellStyle name="20% - Accent3 2 3 4 8 2" xfId="17294"/>
    <cellStyle name="20% - Accent3 2 3 4 8 2 2" xfId="36356"/>
    <cellStyle name="20% - Accent3 2 3 4 8 2 3" xfId="55417"/>
    <cellStyle name="20% - Accent3 2 3 4 8 3" xfId="28078"/>
    <cellStyle name="20% - Accent3 2 3 4 8 4" xfId="47139"/>
    <cellStyle name="20% - Accent3 2 3 4 9" xfId="3257"/>
    <cellStyle name="20% - Accent3 2 3 4 9 2" xfId="22367"/>
    <cellStyle name="20% - Accent3 2 3 4 9 3" xfId="41428"/>
    <cellStyle name="20% - Accent3 2 3 5" xfId="451"/>
    <cellStyle name="20% - Accent3 2 3 5 2" xfId="452"/>
    <cellStyle name="20% - Accent3 2 3 5 2 2" xfId="6528"/>
    <cellStyle name="20% - Accent3 2 3 5 2 2 2" xfId="14810"/>
    <cellStyle name="20% - Accent3 2 3 5 2 2 2 2" xfId="33872"/>
    <cellStyle name="20% - Accent3 2 3 5 2 2 2 3" xfId="52933"/>
    <cellStyle name="20% - Accent3 2 3 5 2 2 3" xfId="25594"/>
    <cellStyle name="20% - Accent3 2 3 5 2 2 4" xfId="44655"/>
    <cellStyle name="20% - Accent3 2 3 5 2 3" xfId="9022"/>
    <cellStyle name="20% - Accent3 2 3 5 2 3 2" xfId="17300"/>
    <cellStyle name="20% - Accent3 2 3 5 2 3 2 2" xfId="36362"/>
    <cellStyle name="20% - Accent3 2 3 5 2 3 2 3" xfId="55423"/>
    <cellStyle name="20% - Accent3 2 3 5 2 3 3" xfId="28084"/>
    <cellStyle name="20% - Accent3 2 3 5 2 3 4" xfId="47145"/>
    <cellStyle name="20% - Accent3 2 3 5 2 4" xfId="3264"/>
    <cellStyle name="20% - Accent3 2 3 5 2 4 2" xfId="22374"/>
    <cellStyle name="20% - Accent3 2 3 5 2 4 3" xfId="41435"/>
    <cellStyle name="20% - Accent3 2 3 5 2 5" xfId="11590"/>
    <cellStyle name="20% - Accent3 2 3 5 2 5 2" xfId="30652"/>
    <cellStyle name="20% - Accent3 2 3 5 2 5 3" xfId="49713"/>
    <cellStyle name="20% - Accent3 2 3 5 2 6" xfId="19806"/>
    <cellStyle name="20% - Accent3 2 3 5 2 7" xfId="38867"/>
    <cellStyle name="20% - Accent3 2 3 5 3" xfId="6527"/>
    <cellStyle name="20% - Accent3 2 3 5 3 2" xfId="14809"/>
    <cellStyle name="20% - Accent3 2 3 5 3 2 2" xfId="33871"/>
    <cellStyle name="20% - Accent3 2 3 5 3 2 3" xfId="52932"/>
    <cellStyle name="20% - Accent3 2 3 5 3 3" xfId="25593"/>
    <cellStyle name="20% - Accent3 2 3 5 3 4" xfId="44654"/>
    <cellStyle name="20% - Accent3 2 3 5 4" xfId="9021"/>
    <cellStyle name="20% - Accent3 2 3 5 4 2" xfId="17299"/>
    <cellStyle name="20% - Accent3 2 3 5 4 2 2" xfId="36361"/>
    <cellStyle name="20% - Accent3 2 3 5 4 2 3" xfId="55422"/>
    <cellStyle name="20% - Accent3 2 3 5 4 3" xfId="28083"/>
    <cellStyle name="20% - Accent3 2 3 5 4 4" xfId="47144"/>
    <cellStyle name="20% - Accent3 2 3 5 5" xfId="3263"/>
    <cellStyle name="20% - Accent3 2 3 5 5 2" xfId="22373"/>
    <cellStyle name="20% - Accent3 2 3 5 5 3" xfId="41434"/>
    <cellStyle name="20% - Accent3 2 3 5 6" xfId="11589"/>
    <cellStyle name="20% - Accent3 2 3 5 6 2" xfId="30651"/>
    <cellStyle name="20% - Accent3 2 3 5 6 3" xfId="49712"/>
    <cellStyle name="20% - Accent3 2 3 5 7" xfId="19805"/>
    <cellStyle name="20% - Accent3 2 3 5 8" xfId="38866"/>
    <cellStyle name="20% - Accent3 2 3 6" xfId="453"/>
    <cellStyle name="20% - Accent3 2 3 6 2" xfId="454"/>
    <cellStyle name="20% - Accent3 2 3 6 2 2" xfId="6530"/>
    <cellStyle name="20% - Accent3 2 3 6 2 2 2" xfId="14812"/>
    <cellStyle name="20% - Accent3 2 3 6 2 2 2 2" xfId="33874"/>
    <cellStyle name="20% - Accent3 2 3 6 2 2 2 3" xfId="52935"/>
    <cellStyle name="20% - Accent3 2 3 6 2 2 3" xfId="25596"/>
    <cellStyle name="20% - Accent3 2 3 6 2 2 4" xfId="44657"/>
    <cellStyle name="20% - Accent3 2 3 6 2 3" xfId="9024"/>
    <cellStyle name="20% - Accent3 2 3 6 2 3 2" xfId="17302"/>
    <cellStyle name="20% - Accent3 2 3 6 2 3 2 2" xfId="36364"/>
    <cellStyle name="20% - Accent3 2 3 6 2 3 2 3" xfId="55425"/>
    <cellStyle name="20% - Accent3 2 3 6 2 3 3" xfId="28086"/>
    <cellStyle name="20% - Accent3 2 3 6 2 3 4" xfId="47147"/>
    <cellStyle name="20% - Accent3 2 3 6 2 4" xfId="3266"/>
    <cellStyle name="20% - Accent3 2 3 6 2 4 2" xfId="22376"/>
    <cellStyle name="20% - Accent3 2 3 6 2 4 3" xfId="41437"/>
    <cellStyle name="20% - Accent3 2 3 6 2 5" xfId="11592"/>
    <cellStyle name="20% - Accent3 2 3 6 2 5 2" xfId="30654"/>
    <cellStyle name="20% - Accent3 2 3 6 2 5 3" xfId="49715"/>
    <cellStyle name="20% - Accent3 2 3 6 2 6" xfId="19808"/>
    <cellStyle name="20% - Accent3 2 3 6 2 7" xfId="38869"/>
    <cellStyle name="20% - Accent3 2 3 6 3" xfId="6529"/>
    <cellStyle name="20% - Accent3 2 3 6 3 2" xfId="14811"/>
    <cellStyle name="20% - Accent3 2 3 6 3 2 2" xfId="33873"/>
    <cellStyle name="20% - Accent3 2 3 6 3 2 3" xfId="52934"/>
    <cellStyle name="20% - Accent3 2 3 6 3 3" xfId="25595"/>
    <cellStyle name="20% - Accent3 2 3 6 3 4" xfId="44656"/>
    <cellStyle name="20% - Accent3 2 3 6 4" xfId="9023"/>
    <cellStyle name="20% - Accent3 2 3 6 4 2" xfId="17301"/>
    <cellStyle name="20% - Accent3 2 3 6 4 2 2" xfId="36363"/>
    <cellStyle name="20% - Accent3 2 3 6 4 2 3" xfId="55424"/>
    <cellStyle name="20% - Accent3 2 3 6 4 3" xfId="28085"/>
    <cellStyle name="20% - Accent3 2 3 6 4 4" xfId="47146"/>
    <cellStyle name="20% - Accent3 2 3 6 5" xfId="3265"/>
    <cellStyle name="20% - Accent3 2 3 6 5 2" xfId="22375"/>
    <cellStyle name="20% - Accent3 2 3 6 5 3" xfId="41436"/>
    <cellStyle name="20% - Accent3 2 3 6 6" xfId="11591"/>
    <cellStyle name="20% - Accent3 2 3 6 6 2" xfId="30653"/>
    <cellStyle name="20% - Accent3 2 3 6 6 3" xfId="49714"/>
    <cellStyle name="20% - Accent3 2 3 6 7" xfId="19807"/>
    <cellStyle name="20% - Accent3 2 3 6 8" xfId="38868"/>
    <cellStyle name="20% - Accent3 2 3 7" xfId="455"/>
    <cellStyle name="20% - Accent3 2 3 7 2" xfId="6531"/>
    <cellStyle name="20% - Accent3 2 3 7 2 2" xfId="14813"/>
    <cellStyle name="20% - Accent3 2 3 7 2 2 2" xfId="33875"/>
    <cellStyle name="20% - Accent3 2 3 7 2 2 3" xfId="52936"/>
    <cellStyle name="20% - Accent3 2 3 7 2 3" xfId="25597"/>
    <cellStyle name="20% - Accent3 2 3 7 2 4" xfId="44658"/>
    <cellStyle name="20% - Accent3 2 3 7 3" xfId="9025"/>
    <cellStyle name="20% - Accent3 2 3 7 3 2" xfId="17303"/>
    <cellStyle name="20% - Accent3 2 3 7 3 2 2" xfId="36365"/>
    <cellStyle name="20% - Accent3 2 3 7 3 2 3" xfId="55426"/>
    <cellStyle name="20% - Accent3 2 3 7 3 3" xfId="28087"/>
    <cellStyle name="20% - Accent3 2 3 7 3 4" xfId="47148"/>
    <cellStyle name="20% - Accent3 2 3 7 4" xfId="3267"/>
    <cellStyle name="20% - Accent3 2 3 7 4 2" xfId="22377"/>
    <cellStyle name="20% - Accent3 2 3 7 4 3" xfId="41438"/>
    <cellStyle name="20% - Accent3 2 3 7 5" xfId="11593"/>
    <cellStyle name="20% - Accent3 2 3 7 5 2" xfId="30655"/>
    <cellStyle name="20% - Accent3 2 3 7 5 3" xfId="49716"/>
    <cellStyle name="20% - Accent3 2 3 7 6" xfId="19809"/>
    <cellStyle name="20% - Accent3 2 3 7 7" xfId="38870"/>
    <cellStyle name="20% - Accent3 2 3 8" xfId="456"/>
    <cellStyle name="20% - Accent3 2 3 8 2" xfId="6532"/>
    <cellStyle name="20% - Accent3 2 3 8 2 2" xfId="14814"/>
    <cellStyle name="20% - Accent3 2 3 8 2 2 2" xfId="33876"/>
    <cellStyle name="20% - Accent3 2 3 8 2 2 3" xfId="52937"/>
    <cellStyle name="20% - Accent3 2 3 8 2 3" xfId="25598"/>
    <cellStyle name="20% - Accent3 2 3 8 2 4" xfId="44659"/>
    <cellStyle name="20% - Accent3 2 3 8 3" xfId="9026"/>
    <cellStyle name="20% - Accent3 2 3 8 3 2" xfId="17304"/>
    <cellStyle name="20% - Accent3 2 3 8 3 2 2" xfId="36366"/>
    <cellStyle name="20% - Accent3 2 3 8 3 2 3" xfId="55427"/>
    <cellStyle name="20% - Accent3 2 3 8 3 3" xfId="28088"/>
    <cellStyle name="20% - Accent3 2 3 8 3 4" xfId="47149"/>
    <cellStyle name="20% - Accent3 2 3 8 4" xfId="3268"/>
    <cellStyle name="20% - Accent3 2 3 8 4 2" xfId="22378"/>
    <cellStyle name="20% - Accent3 2 3 8 4 3" xfId="41439"/>
    <cellStyle name="20% - Accent3 2 3 8 5" xfId="11594"/>
    <cellStyle name="20% - Accent3 2 3 8 5 2" xfId="30656"/>
    <cellStyle name="20% - Accent3 2 3 8 5 3" xfId="49717"/>
    <cellStyle name="20% - Accent3 2 3 8 6" xfId="19810"/>
    <cellStyle name="20% - Accent3 2 3 8 7" xfId="38871"/>
    <cellStyle name="20% - Accent3 2 3 9" xfId="3269"/>
    <cellStyle name="20% - Accent3 2 3 9 2" xfId="11595"/>
    <cellStyle name="20% - Accent3 2 3 9 2 2" xfId="30657"/>
    <cellStyle name="20% - Accent3 2 3 9 2 3" xfId="49718"/>
    <cellStyle name="20% - Accent3 2 3 9 3" xfId="22379"/>
    <cellStyle name="20% - Accent3 2 3 9 4" xfId="41440"/>
    <cellStyle name="20% - Accent3 2 4" xfId="457"/>
    <cellStyle name="20% - Accent3 2 4 10" xfId="3270"/>
    <cellStyle name="20% - Accent3 2 4 10 2" xfId="22380"/>
    <cellStyle name="20% - Accent3 2 4 10 3" xfId="41441"/>
    <cellStyle name="20% - Accent3 2 4 11" xfId="11596"/>
    <cellStyle name="20% - Accent3 2 4 11 2" xfId="30658"/>
    <cellStyle name="20% - Accent3 2 4 11 3" xfId="49719"/>
    <cellStyle name="20% - Accent3 2 4 12" xfId="19811"/>
    <cellStyle name="20% - Accent3 2 4 13" xfId="38872"/>
    <cellStyle name="20% - Accent3 2 4 2" xfId="458"/>
    <cellStyle name="20% - Accent3 2 4 2 2" xfId="459"/>
    <cellStyle name="20% - Accent3 2 4 2 2 2" xfId="6535"/>
    <cellStyle name="20% - Accent3 2 4 2 2 2 2" xfId="14817"/>
    <cellStyle name="20% - Accent3 2 4 2 2 2 2 2" xfId="33879"/>
    <cellStyle name="20% - Accent3 2 4 2 2 2 2 3" xfId="52940"/>
    <cellStyle name="20% - Accent3 2 4 2 2 2 3" xfId="25601"/>
    <cellStyle name="20% - Accent3 2 4 2 2 2 4" xfId="44662"/>
    <cellStyle name="20% - Accent3 2 4 2 2 3" xfId="9029"/>
    <cellStyle name="20% - Accent3 2 4 2 2 3 2" xfId="17307"/>
    <cellStyle name="20% - Accent3 2 4 2 2 3 2 2" xfId="36369"/>
    <cellStyle name="20% - Accent3 2 4 2 2 3 2 3" xfId="55430"/>
    <cellStyle name="20% - Accent3 2 4 2 2 3 3" xfId="28091"/>
    <cellStyle name="20% - Accent3 2 4 2 2 3 4" xfId="47152"/>
    <cellStyle name="20% - Accent3 2 4 2 2 4" xfId="3272"/>
    <cellStyle name="20% - Accent3 2 4 2 2 4 2" xfId="22382"/>
    <cellStyle name="20% - Accent3 2 4 2 2 4 3" xfId="41443"/>
    <cellStyle name="20% - Accent3 2 4 2 2 5" xfId="11598"/>
    <cellStyle name="20% - Accent3 2 4 2 2 5 2" xfId="30660"/>
    <cellStyle name="20% - Accent3 2 4 2 2 5 3" xfId="49721"/>
    <cellStyle name="20% - Accent3 2 4 2 2 6" xfId="19813"/>
    <cellStyle name="20% - Accent3 2 4 2 2 7" xfId="38874"/>
    <cellStyle name="20% - Accent3 2 4 2 3" xfId="6534"/>
    <cellStyle name="20% - Accent3 2 4 2 3 2" xfId="14816"/>
    <cellStyle name="20% - Accent3 2 4 2 3 2 2" xfId="33878"/>
    <cellStyle name="20% - Accent3 2 4 2 3 2 3" xfId="52939"/>
    <cellStyle name="20% - Accent3 2 4 2 3 3" xfId="25600"/>
    <cellStyle name="20% - Accent3 2 4 2 3 4" xfId="44661"/>
    <cellStyle name="20% - Accent3 2 4 2 4" xfId="9028"/>
    <cellStyle name="20% - Accent3 2 4 2 4 2" xfId="17306"/>
    <cellStyle name="20% - Accent3 2 4 2 4 2 2" xfId="36368"/>
    <cellStyle name="20% - Accent3 2 4 2 4 2 3" xfId="55429"/>
    <cellStyle name="20% - Accent3 2 4 2 4 3" xfId="28090"/>
    <cellStyle name="20% - Accent3 2 4 2 4 4" xfId="47151"/>
    <cellStyle name="20% - Accent3 2 4 2 5" xfId="3271"/>
    <cellStyle name="20% - Accent3 2 4 2 5 2" xfId="22381"/>
    <cellStyle name="20% - Accent3 2 4 2 5 3" xfId="41442"/>
    <cellStyle name="20% - Accent3 2 4 2 6" xfId="11597"/>
    <cellStyle name="20% - Accent3 2 4 2 6 2" xfId="30659"/>
    <cellStyle name="20% - Accent3 2 4 2 6 3" xfId="49720"/>
    <cellStyle name="20% - Accent3 2 4 2 7" xfId="19812"/>
    <cellStyle name="20% - Accent3 2 4 2 8" xfId="38873"/>
    <cellStyle name="20% - Accent3 2 4 3" xfId="460"/>
    <cellStyle name="20% - Accent3 2 4 3 2" xfId="461"/>
    <cellStyle name="20% - Accent3 2 4 3 2 2" xfId="6537"/>
    <cellStyle name="20% - Accent3 2 4 3 2 2 2" xfId="14819"/>
    <cellStyle name="20% - Accent3 2 4 3 2 2 2 2" xfId="33881"/>
    <cellStyle name="20% - Accent3 2 4 3 2 2 2 3" xfId="52942"/>
    <cellStyle name="20% - Accent3 2 4 3 2 2 3" xfId="25603"/>
    <cellStyle name="20% - Accent3 2 4 3 2 2 4" xfId="44664"/>
    <cellStyle name="20% - Accent3 2 4 3 2 3" xfId="9031"/>
    <cellStyle name="20% - Accent3 2 4 3 2 3 2" xfId="17309"/>
    <cellStyle name="20% - Accent3 2 4 3 2 3 2 2" xfId="36371"/>
    <cellStyle name="20% - Accent3 2 4 3 2 3 2 3" xfId="55432"/>
    <cellStyle name="20% - Accent3 2 4 3 2 3 3" xfId="28093"/>
    <cellStyle name="20% - Accent3 2 4 3 2 3 4" xfId="47154"/>
    <cellStyle name="20% - Accent3 2 4 3 2 4" xfId="3274"/>
    <cellStyle name="20% - Accent3 2 4 3 2 4 2" xfId="22384"/>
    <cellStyle name="20% - Accent3 2 4 3 2 4 3" xfId="41445"/>
    <cellStyle name="20% - Accent3 2 4 3 2 5" xfId="11600"/>
    <cellStyle name="20% - Accent3 2 4 3 2 5 2" xfId="30662"/>
    <cellStyle name="20% - Accent3 2 4 3 2 5 3" xfId="49723"/>
    <cellStyle name="20% - Accent3 2 4 3 2 6" xfId="19815"/>
    <cellStyle name="20% - Accent3 2 4 3 2 7" xfId="38876"/>
    <cellStyle name="20% - Accent3 2 4 3 3" xfId="6536"/>
    <cellStyle name="20% - Accent3 2 4 3 3 2" xfId="14818"/>
    <cellStyle name="20% - Accent3 2 4 3 3 2 2" xfId="33880"/>
    <cellStyle name="20% - Accent3 2 4 3 3 2 3" xfId="52941"/>
    <cellStyle name="20% - Accent3 2 4 3 3 3" xfId="25602"/>
    <cellStyle name="20% - Accent3 2 4 3 3 4" xfId="44663"/>
    <cellStyle name="20% - Accent3 2 4 3 4" xfId="9030"/>
    <cellStyle name="20% - Accent3 2 4 3 4 2" xfId="17308"/>
    <cellStyle name="20% - Accent3 2 4 3 4 2 2" xfId="36370"/>
    <cellStyle name="20% - Accent3 2 4 3 4 2 3" xfId="55431"/>
    <cellStyle name="20% - Accent3 2 4 3 4 3" xfId="28092"/>
    <cellStyle name="20% - Accent3 2 4 3 4 4" xfId="47153"/>
    <cellStyle name="20% - Accent3 2 4 3 5" xfId="3273"/>
    <cellStyle name="20% - Accent3 2 4 3 5 2" xfId="22383"/>
    <cellStyle name="20% - Accent3 2 4 3 5 3" xfId="41444"/>
    <cellStyle name="20% - Accent3 2 4 3 6" xfId="11599"/>
    <cellStyle name="20% - Accent3 2 4 3 6 2" xfId="30661"/>
    <cellStyle name="20% - Accent3 2 4 3 6 3" xfId="49722"/>
    <cellStyle name="20% - Accent3 2 4 3 7" xfId="19814"/>
    <cellStyle name="20% - Accent3 2 4 3 8" xfId="38875"/>
    <cellStyle name="20% - Accent3 2 4 4" xfId="462"/>
    <cellStyle name="20% - Accent3 2 4 4 2" xfId="6538"/>
    <cellStyle name="20% - Accent3 2 4 4 2 2" xfId="14820"/>
    <cellStyle name="20% - Accent3 2 4 4 2 2 2" xfId="33882"/>
    <cellStyle name="20% - Accent3 2 4 4 2 2 3" xfId="52943"/>
    <cellStyle name="20% - Accent3 2 4 4 2 3" xfId="25604"/>
    <cellStyle name="20% - Accent3 2 4 4 2 4" xfId="44665"/>
    <cellStyle name="20% - Accent3 2 4 4 3" xfId="9032"/>
    <cellStyle name="20% - Accent3 2 4 4 3 2" xfId="17310"/>
    <cellStyle name="20% - Accent3 2 4 4 3 2 2" xfId="36372"/>
    <cellStyle name="20% - Accent3 2 4 4 3 2 3" xfId="55433"/>
    <cellStyle name="20% - Accent3 2 4 4 3 3" xfId="28094"/>
    <cellStyle name="20% - Accent3 2 4 4 3 4" xfId="47155"/>
    <cellStyle name="20% - Accent3 2 4 4 4" xfId="3275"/>
    <cellStyle name="20% - Accent3 2 4 4 4 2" xfId="22385"/>
    <cellStyle name="20% - Accent3 2 4 4 4 3" xfId="41446"/>
    <cellStyle name="20% - Accent3 2 4 4 5" xfId="11601"/>
    <cellStyle name="20% - Accent3 2 4 4 5 2" xfId="30663"/>
    <cellStyle name="20% - Accent3 2 4 4 5 3" xfId="49724"/>
    <cellStyle name="20% - Accent3 2 4 4 6" xfId="19816"/>
    <cellStyle name="20% - Accent3 2 4 4 7" xfId="38877"/>
    <cellStyle name="20% - Accent3 2 4 5" xfId="463"/>
    <cellStyle name="20% - Accent3 2 4 5 2" xfId="6539"/>
    <cellStyle name="20% - Accent3 2 4 5 2 2" xfId="14821"/>
    <cellStyle name="20% - Accent3 2 4 5 2 2 2" xfId="33883"/>
    <cellStyle name="20% - Accent3 2 4 5 2 2 3" xfId="52944"/>
    <cellStyle name="20% - Accent3 2 4 5 2 3" xfId="25605"/>
    <cellStyle name="20% - Accent3 2 4 5 2 4" xfId="44666"/>
    <cellStyle name="20% - Accent3 2 4 5 3" xfId="9033"/>
    <cellStyle name="20% - Accent3 2 4 5 3 2" xfId="17311"/>
    <cellStyle name="20% - Accent3 2 4 5 3 2 2" xfId="36373"/>
    <cellStyle name="20% - Accent3 2 4 5 3 2 3" xfId="55434"/>
    <cellStyle name="20% - Accent3 2 4 5 3 3" xfId="28095"/>
    <cellStyle name="20% - Accent3 2 4 5 3 4" xfId="47156"/>
    <cellStyle name="20% - Accent3 2 4 5 4" xfId="3276"/>
    <cellStyle name="20% - Accent3 2 4 5 4 2" xfId="22386"/>
    <cellStyle name="20% - Accent3 2 4 5 4 3" xfId="41447"/>
    <cellStyle name="20% - Accent3 2 4 5 5" xfId="11602"/>
    <cellStyle name="20% - Accent3 2 4 5 5 2" xfId="30664"/>
    <cellStyle name="20% - Accent3 2 4 5 5 3" xfId="49725"/>
    <cellStyle name="20% - Accent3 2 4 5 6" xfId="19817"/>
    <cellStyle name="20% - Accent3 2 4 5 7" xfId="38878"/>
    <cellStyle name="20% - Accent3 2 4 6" xfId="3277"/>
    <cellStyle name="20% - Accent3 2 4 6 2" xfId="11603"/>
    <cellStyle name="20% - Accent3 2 4 6 2 2" xfId="30665"/>
    <cellStyle name="20% - Accent3 2 4 6 2 3" xfId="49726"/>
    <cellStyle name="20% - Accent3 2 4 6 3" xfId="22387"/>
    <cellStyle name="20% - Accent3 2 4 6 4" xfId="41448"/>
    <cellStyle name="20% - Accent3 2 4 7" xfId="5752"/>
    <cellStyle name="20% - Accent3 2 4 7 2" xfId="14036"/>
    <cellStyle name="20% - Accent3 2 4 7 2 2" xfId="33098"/>
    <cellStyle name="20% - Accent3 2 4 7 2 3" xfId="52159"/>
    <cellStyle name="20% - Accent3 2 4 7 3" xfId="24820"/>
    <cellStyle name="20% - Accent3 2 4 7 4" xfId="43881"/>
    <cellStyle name="20% - Accent3 2 4 8" xfId="6533"/>
    <cellStyle name="20% - Accent3 2 4 8 2" xfId="14815"/>
    <cellStyle name="20% - Accent3 2 4 8 2 2" xfId="33877"/>
    <cellStyle name="20% - Accent3 2 4 8 2 3" xfId="52938"/>
    <cellStyle name="20% - Accent3 2 4 8 3" xfId="25599"/>
    <cellStyle name="20% - Accent3 2 4 8 4" xfId="44660"/>
    <cellStyle name="20% - Accent3 2 4 9" xfId="9027"/>
    <cellStyle name="20% - Accent3 2 4 9 2" xfId="17305"/>
    <cellStyle name="20% - Accent3 2 4 9 2 2" xfId="36367"/>
    <cellStyle name="20% - Accent3 2 4 9 2 3" xfId="55428"/>
    <cellStyle name="20% - Accent3 2 4 9 3" xfId="28089"/>
    <cellStyle name="20% - Accent3 2 4 9 4" xfId="47150"/>
    <cellStyle name="20% - Accent3 2 5" xfId="464"/>
    <cellStyle name="20% - Accent3 2 5 10" xfId="3278"/>
    <cellStyle name="20% - Accent3 2 5 10 2" xfId="22388"/>
    <cellStyle name="20% - Accent3 2 5 10 3" xfId="41449"/>
    <cellStyle name="20% - Accent3 2 5 11" xfId="11604"/>
    <cellStyle name="20% - Accent3 2 5 11 2" xfId="30666"/>
    <cellStyle name="20% - Accent3 2 5 11 3" xfId="49727"/>
    <cellStyle name="20% - Accent3 2 5 12" xfId="19818"/>
    <cellStyle name="20% - Accent3 2 5 13" xfId="38879"/>
    <cellStyle name="20% - Accent3 2 5 2" xfId="465"/>
    <cellStyle name="20% - Accent3 2 5 2 2" xfId="466"/>
    <cellStyle name="20% - Accent3 2 5 2 2 2" xfId="6542"/>
    <cellStyle name="20% - Accent3 2 5 2 2 2 2" xfId="14824"/>
    <cellStyle name="20% - Accent3 2 5 2 2 2 2 2" xfId="33886"/>
    <cellStyle name="20% - Accent3 2 5 2 2 2 2 3" xfId="52947"/>
    <cellStyle name="20% - Accent3 2 5 2 2 2 3" xfId="25608"/>
    <cellStyle name="20% - Accent3 2 5 2 2 2 4" xfId="44669"/>
    <cellStyle name="20% - Accent3 2 5 2 2 3" xfId="9036"/>
    <cellStyle name="20% - Accent3 2 5 2 2 3 2" xfId="17314"/>
    <cellStyle name="20% - Accent3 2 5 2 2 3 2 2" xfId="36376"/>
    <cellStyle name="20% - Accent3 2 5 2 2 3 2 3" xfId="55437"/>
    <cellStyle name="20% - Accent3 2 5 2 2 3 3" xfId="28098"/>
    <cellStyle name="20% - Accent3 2 5 2 2 3 4" xfId="47159"/>
    <cellStyle name="20% - Accent3 2 5 2 2 4" xfId="3280"/>
    <cellStyle name="20% - Accent3 2 5 2 2 4 2" xfId="22390"/>
    <cellStyle name="20% - Accent3 2 5 2 2 4 3" xfId="41451"/>
    <cellStyle name="20% - Accent3 2 5 2 2 5" xfId="11606"/>
    <cellStyle name="20% - Accent3 2 5 2 2 5 2" xfId="30668"/>
    <cellStyle name="20% - Accent3 2 5 2 2 5 3" xfId="49729"/>
    <cellStyle name="20% - Accent3 2 5 2 2 6" xfId="19820"/>
    <cellStyle name="20% - Accent3 2 5 2 2 7" xfId="38881"/>
    <cellStyle name="20% - Accent3 2 5 2 3" xfId="6541"/>
    <cellStyle name="20% - Accent3 2 5 2 3 2" xfId="14823"/>
    <cellStyle name="20% - Accent3 2 5 2 3 2 2" xfId="33885"/>
    <cellStyle name="20% - Accent3 2 5 2 3 2 3" xfId="52946"/>
    <cellStyle name="20% - Accent3 2 5 2 3 3" xfId="25607"/>
    <cellStyle name="20% - Accent3 2 5 2 3 4" xfId="44668"/>
    <cellStyle name="20% - Accent3 2 5 2 4" xfId="9035"/>
    <cellStyle name="20% - Accent3 2 5 2 4 2" xfId="17313"/>
    <cellStyle name="20% - Accent3 2 5 2 4 2 2" xfId="36375"/>
    <cellStyle name="20% - Accent3 2 5 2 4 2 3" xfId="55436"/>
    <cellStyle name="20% - Accent3 2 5 2 4 3" xfId="28097"/>
    <cellStyle name="20% - Accent3 2 5 2 4 4" xfId="47158"/>
    <cellStyle name="20% - Accent3 2 5 2 5" xfId="3279"/>
    <cellStyle name="20% - Accent3 2 5 2 5 2" xfId="22389"/>
    <cellStyle name="20% - Accent3 2 5 2 5 3" xfId="41450"/>
    <cellStyle name="20% - Accent3 2 5 2 6" xfId="11605"/>
    <cellStyle name="20% - Accent3 2 5 2 6 2" xfId="30667"/>
    <cellStyle name="20% - Accent3 2 5 2 6 3" xfId="49728"/>
    <cellStyle name="20% - Accent3 2 5 2 7" xfId="19819"/>
    <cellStyle name="20% - Accent3 2 5 2 8" xfId="38880"/>
    <cellStyle name="20% - Accent3 2 5 3" xfId="467"/>
    <cellStyle name="20% - Accent3 2 5 3 2" xfId="468"/>
    <cellStyle name="20% - Accent3 2 5 3 2 2" xfId="6544"/>
    <cellStyle name="20% - Accent3 2 5 3 2 2 2" xfId="14826"/>
    <cellStyle name="20% - Accent3 2 5 3 2 2 2 2" xfId="33888"/>
    <cellStyle name="20% - Accent3 2 5 3 2 2 2 3" xfId="52949"/>
    <cellStyle name="20% - Accent3 2 5 3 2 2 3" xfId="25610"/>
    <cellStyle name="20% - Accent3 2 5 3 2 2 4" xfId="44671"/>
    <cellStyle name="20% - Accent3 2 5 3 2 3" xfId="9038"/>
    <cellStyle name="20% - Accent3 2 5 3 2 3 2" xfId="17316"/>
    <cellStyle name="20% - Accent3 2 5 3 2 3 2 2" xfId="36378"/>
    <cellStyle name="20% - Accent3 2 5 3 2 3 2 3" xfId="55439"/>
    <cellStyle name="20% - Accent3 2 5 3 2 3 3" xfId="28100"/>
    <cellStyle name="20% - Accent3 2 5 3 2 3 4" xfId="47161"/>
    <cellStyle name="20% - Accent3 2 5 3 2 4" xfId="3282"/>
    <cellStyle name="20% - Accent3 2 5 3 2 4 2" xfId="22392"/>
    <cellStyle name="20% - Accent3 2 5 3 2 4 3" xfId="41453"/>
    <cellStyle name="20% - Accent3 2 5 3 2 5" xfId="11608"/>
    <cellStyle name="20% - Accent3 2 5 3 2 5 2" xfId="30670"/>
    <cellStyle name="20% - Accent3 2 5 3 2 5 3" xfId="49731"/>
    <cellStyle name="20% - Accent3 2 5 3 2 6" xfId="19822"/>
    <cellStyle name="20% - Accent3 2 5 3 2 7" xfId="38883"/>
    <cellStyle name="20% - Accent3 2 5 3 3" xfId="6543"/>
    <cellStyle name="20% - Accent3 2 5 3 3 2" xfId="14825"/>
    <cellStyle name="20% - Accent3 2 5 3 3 2 2" xfId="33887"/>
    <cellStyle name="20% - Accent3 2 5 3 3 2 3" xfId="52948"/>
    <cellStyle name="20% - Accent3 2 5 3 3 3" xfId="25609"/>
    <cellStyle name="20% - Accent3 2 5 3 3 4" xfId="44670"/>
    <cellStyle name="20% - Accent3 2 5 3 4" xfId="9037"/>
    <cellStyle name="20% - Accent3 2 5 3 4 2" xfId="17315"/>
    <cellStyle name="20% - Accent3 2 5 3 4 2 2" xfId="36377"/>
    <cellStyle name="20% - Accent3 2 5 3 4 2 3" xfId="55438"/>
    <cellStyle name="20% - Accent3 2 5 3 4 3" xfId="28099"/>
    <cellStyle name="20% - Accent3 2 5 3 4 4" xfId="47160"/>
    <cellStyle name="20% - Accent3 2 5 3 5" xfId="3281"/>
    <cellStyle name="20% - Accent3 2 5 3 5 2" xfId="22391"/>
    <cellStyle name="20% - Accent3 2 5 3 5 3" xfId="41452"/>
    <cellStyle name="20% - Accent3 2 5 3 6" xfId="11607"/>
    <cellStyle name="20% - Accent3 2 5 3 6 2" xfId="30669"/>
    <cellStyle name="20% - Accent3 2 5 3 6 3" xfId="49730"/>
    <cellStyle name="20% - Accent3 2 5 3 7" xfId="19821"/>
    <cellStyle name="20% - Accent3 2 5 3 8" xfId="38882"/>
    <cellStyle name="20% - Accent3 2 5 4" xfId="469"/>
    <cellStyle name="20% - Accent3 2 5 4 2" xfId="6545"/>
    <cellStyle name="20% - Accent3 2 5 4 2 2" xfId="14827"/>
    <cellStyle name="20% - Accent3 2 5 4 2 2 2" xfId="33889"/>
    <cellStyle name="20% - Accent3 2 5 4 2 2 3" xfId="52950"/>
    <cellStyle name="20% - Accent3 2 5 4 2 3" xfId="25611"/>
    <cellStyle name="20% - Accent3 2 5 4 2 4" xfId="44672"/>
    <cellStyle name="20% - Accent3 2 5 4 3" xfId="9039"/>
    <cellStyle name="20% - Accent3 2 5 4 3 2" xfId="17317"/>
    <cellStyle name="20% - Accent3 2 5 4 3 2 2" xfId="36379"/>
    <cellStyle name="20% - Accent3 2 5 4 3 2 3" xfId="55440"/>
    <cellStyle name="20% - Accent3 2 5 4 3 3" xfId="28101"/>
    <cellStyle name="20% - Accent3 2 5 4 3 4" xfId="47162"/>
    <cellStyle name="20% - Accent3 2 5 4 4" xfId="3283"/>
    <cellStyle name="20% - Accent3 2 5 4 4 2" xfId="22393"/>
    <cellStyle name="20% - Accent3 2 5 4 4 3" xfId="41454"/>
    <cellStyle name="20% - Accent3 2 5 4 5" xfId="11609"/>
    <cellStyle name="20% - Accent3 2 5 4 5 2" xfId="30671"/>
    <cellStyle name="20% - Accent3 2 5 4 5 3" xfId="49732"/>
    <cellStyle name="20% - Accent3 2 5 4 6" xfId="19823"/>
    <cellStyle name="20% - Accent3 2 5 4 7" xfId="38884"/>
    <cellStyle name="20% - Accent3 2 5 5" xfId="470"/>
    <cellStyle name="20% - Accent3 2 5 5 2" xfId="6546"/>
    <cellStyle name="20% - Accent3 2 5 5 2 2" xfId="14828"/>
    <cellStyle name="20% - Accent3 2 5 5 2 2 2" xfId="33890"/>
    <cellStyle name="20% - Accent3 2 5 5 2 2 3" xfId="52951"/>
    <cellStyle name="20% - Accent3 2 5 5 2 3" xfId="25612"/>
    <cellStyle name="20% - Accent3 2 5 5 2 4" xfId="44673"/>
    <cellStyle name="20% - Accent3 2 5 5 3" xfId="9040"/>
    <cellStyle name="20% - Accent3 2 5 5 3 2" xfId="17318"/>
    <cellStyle name="20% - Accent3 2 5 5 3 2 2" xfId="36380"/>
    <cellStyle name="20% - Accent3 2 5 5 3 2 3" xfId="55441"/>
    <cellStyle name="20% - Accent3 2 5 5 3 3" xfId="28102"/>
    <cellStyle name="20% - Accent3 2 5 5 3 4" xfId="47163"/>
    <cellStyle name="20% - Accent3 2 5 5 4" xfId="3284"/>
    <cellStyle name="20% - Accent3 2 5 5 4 2" xfId="22394"/>
    <cellStyle name="20% - Accent3 2 5 5 4 3" xfId="41455"/>
    <cellStyle name="20% - Accent3 2 5 5 5" xfId="11610"/>
    <cellStyle name="20% - Accent3 2 5 5 5 2" xfId="30672"/>
    <cellStyle name="20% - Accent3 2 5 5 5 3" xfId="49733"/>
    <cellStyle name="20% - Accent3 2 5 5 6" xfId="19824"/>
    <cellStyle name="20% - Accent3 2 5 5 7" xfId="38885"/>
    <cellStyle name="20% - Accent3 2 5 6" xfId="3285"/>
    <cellStyle name="20% - Accent3 2 5 6 2" xfId="11611"/>
    <cellStyle name="20% - Accent3 2 5 6 2 2" xfId="30673"/>
    <cellStyle name="20% - Accent3 2 5 6 2 3" xfId="49734"/>
    <cellStyle name="20% - Accent3 2 5 6 3" xfId="22395"/>
    <cellStyle name="20% - Accent3 2 5 6 4" xfId="41456"/>
    <cellStyle name="20% - Accent3 2 5 7" xfId="5840"/>
    <cellStyle name="20% - Accent3 2 5 7 2" xfId="14122"/>
    <cellStyle name="20% - Accent3 2 5 7 2 2" xfId="33184"/>
    <cellStyle name="20% - Accent3 2 5 7 2 3" xfId="52245"/>
    <cellStyle name="20% - Accent3 2 5 7 3" xfId="24906"/>
    <cellStyle name="20% - Accent3 2 5 7 4" xfId="43967"/>
    <cellStyle name="20% - Accent3 2 5 8" xfId="6540"/>
    <cellStyle name="20% - Accent3 2 5 8 2" xfId="14822"/>
    <cellStyle name="20% - Accent3 2 5 8 2 2" xfId="33884"/>
    <cellStyle name="20% - Accent3 2 5 8 2 3" xfId="52945"/>
    <cellStyle name="20% - Accent3 2 5 8 3" xfId="25606"/>
    <cellStyle name="20% - Accent3 2 5 8 4" xfId="44667"/>
    <cellStyle name="20% - Accent3 2 5 9" xfId="9034"/>
    <cellStyle name="20% - Accent3 2 5 9 2" xfId="17312"/>
    <cellStyle name="20% - Accent3 2 5 9 2 2" xfId="36374"/>
    <cellStyle name="20% - Accent3 2 5 9 2 3" xfId="55435"/>
    <cellStyle name="20% - Accent3 2 5 9 3" xfId="28096"/>
    <cellStyle name="20% - Accent3 2 5 9 4" xfId="47157"/>
    <cellStyle name="20% - Accent3 2 6" xfId="471"/>
    <cellStyle name="20% - Accent3 2 6 10" xfId="3286"/>
    <cellStyle name="20% - Accent3 2 6 10 2" xfId="22396"/>
    <cellStyle name="20% - Accent3 2 6 10 3" xfId="41457"/>
    <cellStyle name="20% - Accent3 2 6 11" xfId="11612"/>
    <cellStyle name="20% - Accent3 2 6 11 2" xfId="30674"/>
    <cellStyle name="20% - Accent3 2 6 11 3" xfId="49735"/>
    <cellStyle name="20% - Accent3 2 6 12" xfId="19825"/>
    <cellStyle name="20% - Accent3 2 6 13" xfId="38886"/>
    <cellStyle name="20% - Accent3 2 6 2" xfId="472"/>
    <cellStyle name="20% - Accent3 2 6 2 2" xfId="473"/>
    <cellStyle name="20% - Accent3 2 6 2 2 2" xfId="6549"/>
    <cellStyle name="20% - Accent3 2 6 2 2 2 2" xfId="14831"/>
    <cellStyle name="20% - Accent3 2 6 2 2 2 2 2" xfId="33893"/>
    <cellStyle name="20% - Accent3 2 6 2 2 2 2 3" xfId="52954"/>
    <cellStyle name="20% - Accent3 2 6 2 2 2 3" xfId="25615"/>
    <cellStyle name="20% - Accent3 2 6 2 2 2 4" xfId="44676"/>
    <cellStyle name="20% - Accent3 2 6 2 2 3" xfId="9043"/>
    <cellStyle name="20% - Accent3 2 6 2 2 3 2" xfId="17321"/>
    <cellStyle name="20% - Accent3 2 6 2 2 3 2 2" xfId="36383"/>
    <cellStyle name="20% - Accent3 2 6 2 2 3 2 3" xfId="55444"/>
    <cellStyle name="20% - Accent3 2 6 2 2 3 3" xfId="28105"/>
    <cellStyle name="20% - Accent3 2 6 2 2 3 4" xfId="47166"/>
    <cellStyle name="20% - Accent3 2 6 2 2 4" xfId="3288"/>
    <cellStyle name="20% - Accent3 2 6 2 2 4 2" xfId="22398"/>
    <cellStyle name="20% - Accent3 2 6 2 2 4 3" xfId="41459"/>
    <cellStyle name="20% - Accent3 2 6 2 2 5" xfId="11614"/>
    <cellStyle name="20% - Accent3 2 6 2 2 5 2" xfId="30676"/>
    <cellStyle name="20% - Accent3 2 6 2 2 5 3" xfId="49737"/>
    <cellStyle name="20% - Accent3 2 6 2 2 6" xfId="19827"/>
    <cellStyle name="20% - Accent3 2 6 2 2 7" xfId="38888"/>
    <cellStyle name="20% - Accent3 2 6 2 3" xfId="6548"/>
    <cellStyle name="20% - Accent3 2 6 2 3 2" xfId="14830"/>
    <cellStyle name="20% - Accent3 2 6 2 3 2 2" xfId="33892"/>
    <cellStyle name="20% - Accent3 2 6 2 3 2 3" xfId="52953"/>
    <cellStyle name="20% - Accent3 2 6 2 3 3" xfId="25614"/>
    <cellStyle name="20% - Accent3 2 6 2 3 4" xfId="44675"/>
    <cellStyle name="20% - Accent3 2 6 2 4" xfId="9042"/>
    <cellStyle name="20% - Accent3 2 6 2 4 2" xfId="17320"/>
    <cellStyle name="20% - Accent3 2 6 2 4 2 2" xfId="36382"/>
    <cellStyle name="20% - Accent3 2 6 2 4 2 3" xfId="55443"/>
    <cellStyle name="20% - Accent3 2 6 2 4 3" xfId="28104"/>
    <cellStyle name="20% - Accent3 2 6 2 4 4" xfId="47165"/>
    <cellStyle name="20% - Accent3 2 6 2 5" xfId="3287"/>
    <cellStyle name="20% - Accent3 2 6 2 5 2" xfId="22397"/>
    <cellStyle name="20% - Accent3 2 6 2 5 3" xfId="41458"/>
    <cellStyle name="20% - Accent3 2 6 2 6" xfId="11613"/>
    <cellStyle name="20% - Accent3 2 6 2 6 2" xfId="30675"/>
    <cellStyle name="20% - Accent3 2 6 2 6 3" xfId="49736"/>
    <cellStyle name="20% - Accent3 2 6 2 7" xfId="19826"/>
    <cellStyle name="20% - Accent3 2 6 2 8" xfId="38887"/>
    <cellStyle name="20% - Accent3 2 6 3" xfId="474"/>
    <cellStyle name="20% - Accent3 2 6 3 2" xfId="475"/>
    <cellStyle name="20% - Accent3 2 6 3 2 2" xfId="6551"/>
    <cellStyle name="20% - Accent3 2 6 3 2 2 2" xfId="14833"/>
    <cellStyle name="20% - Accent3 2 6 3 2 2 2 2" xfId="33895"/>
    <cellStyle name="20% - Accent3 2 6 3 2 2 2 3" xfId="52956"/>
    <cellStyle name="20% - Accent3 2 6 3 2 2 3" xfId="25617"/>
    <cellStyle name="20% - Accent3 2 6 3 2 2 4" xfId="44678"/>
    <cellStyle name="20% - Accent3 2 6 3 2 3" xfId="9045"/>
    <cellStyle name="20% - Accent3 2 6 3 2 3 2" xfId="17323"/>
    <cellStyle name="20% - Accent3 2 6 3 2 3 2 2" xfId="36385"/>
    <cellStyle name="20% - Accent3 2 6 3 2 3 2 3" xfId="55446"/>
    <cellStyle name="20% - Accent3 2 6 3 2 3 3" xfId="28107"/>
    <cellStyle name="20% - Accent3 2 6 3 2 3 4" xfId="47168"/>
    <cellStyle name="20% - Accent3 2 6 3 2 4" xfId="3290"/>
    <cellStyle name="20% - Accent3 2 6 3 2 4 2" xfId="22400"/>
    <cellStyle name="20% - Accent3 2 6 3 2 4 3" xfId="41461"/>
    <cellStyle name="20% - Accent3 2 6 3 2 5" xfId="11616"/>
    <cellStyle name="20% - Accent3 2 6 3 2 5 2" xfId="30678"/>
    <cellStyle name="20% - Accent3 2 6 3 2 5 3" xfId="49739"/>
    <cellStyle name="20% - Accent3 2 6 3 2 6" xfId="19829"/>
    <cellStyle name="20% - Accent3 2 6 3 2 7" xfId="38890"/>
    <cellStyle name="20% - Accent3 2 6 3 3" xfId="6550"/>
    <cellStyle name="20% - Accent3 2 6 3 3 2" xfId="14832"/>
    <cellStyle name="20% - Accent3 2 6 3 3 2 2" xfId="33894"/>
    <cellStyle name="20% - Accent3 2 6 3 3 2 3" xfId="52955"/>
    <cellStyle name="20% - Accent3 2 6 3 3 3" xfId="25616"/>
    <cellStyle name="20% - Accent3 2 6 3 3 4" xfId="44677"/>
    <cellStyle name="20% - Accent3 2 6 3 4" xfId="9044"/>
    <cellStyle name="20% - Accent3 2 6 3 4 2" xfId="17322"/>
    <cellStyle name="20% - Accent3 2 6 3 4 2 2" xfId="36384"/>
    <cellStyle name="20% - Accent3 2 6 3 4 2 3" xfId="55445"/>
    <cellStyle name="20% - Accent3 2 6 3 4 3" xfId="28106"/>
    <cellStyle name="20% - Accent3 2 6 3 4 4" xfId="47167"/>
    <cellStyle name="20% - Accent3 2 6 3 5" xfId="3289"/>
    <cellStyle name="20% - Accent3 2 6 3 5 2" xfId="22399"/>
    <cellStyle name="20% - Accent3 2 6 3 5 3" xfId="41460"/>
    <cellStyle name="20% - Accent3 2 6 3 6" xfId="11615"/>
    <cellStyle name="20% - Accent3 2 6 3 6 2" xfId="30677"/>
    <cellStyle name="20% - Accent3 2 6 3 6 3" xfId="49738"/>
    <cellStyle name="20% - Accent3 2 6 3 7" xfId="19828"/>
    <cellStyle name="20% - Accent3 2 6 3 8" xfId="38889"/>
    <cellStyle name="20% - Accent3 2 6 4" xfId="476"/>
    <cellStyle name="20% - Accent3 2 6 4 2" xfId="6552"/>
    <cellStyle name="20% - Accent3 2 6 4 2 2" xfId="14834"/>
    <cellStyle name="20% - Accent3 2 6 4 2 2 2" xfId="33896"/>
    <cellStyle name="20% - Accent3 2 6 4 2 2 3" xfId="52957"/>
    <cellStyle name="20% - Accent3 2 6 4 2 3" xfId="25618"/>
    <cellStyle name="20% - Accent3 2 6 4 2 4" xfId="44679"/>
    <cellStyle name="20% - Accent3 2 6 4 3" xfId="9046"/>
    <cellStyle name="20% - Accent3 2 6 4 3 2" xfId="17324"/>
    <cellStyle name="20% - Accent3 2 6 4 3 2 2" xfId="36386"/>
    <cellStyle name="20% - Accent3 2 6 4 3 2 3" xfId="55447"/>
    <cellStyle name="20% - Accent3 2 6 4 3 3" xfId="28108"/>
    <cellStyle name="20% - Accent3 2 6 4 3 4" xfId="47169"/>
    <cellStyle name="20% - Accent3 2 6 4 4" xfId="3291"/>
    <cellStyle name="20% - Accent3 2 6 4 4 2" xfId="22401"/>
    <cellStyle name="20% - Accent3 2 6 4 4 3" xfId="41462"/>
    <cellStyle name="20% - Accent3 2 6 4 5" xfId="11617"/>
    <cellStyle name="20% - Accent3 2 6 4 5 2" xfId="30679"/>
    <cellStyle name="20% - Accent3 2 6 4 5 3" xfId="49740"/>
    <cellStyle name="20% - Accent3 2 6 4 6" xfId="19830"/>
    <cellStyle name="20% - Accent3 2 6 4 7" xfId="38891"/>
    <cellStyle name="20% - Accent3 2 6 5" xfId="477"/>
    <cellStyle name="20% - Accent3 2 6 5 2" xfId="6553"/>
    <cellStyle name="20% - Accent3 2 6 5 2 2" xfId="14835"/>
    <cellStyle name="20% - Accent3 2 6 5 2 2 2" xfId="33897"/>
    <cellStyle name="20% - Accent3 2 6 5 2 2 3" xfId="52958"/>
    <cellStyle name="20% - Accent3 2 6 5 2 3" xfId="25619"/>
    <cellStyle name="20% - Accent3 2 6 5 2 4" xfId="44680"/>
    <cellStyle name="20% - Accent3 2 6 5 3" xfId="9047"/>
    <cellStyle name="20% - Accent3 2 6 5 3 2" xfId="17325"/>
    <cellStyle name="20% - Accent3 2 6 5 3 2 2" xfId="36387"/>
    <cellStyle name="20% - Accent3 2 6 5 3 2 3" xfId="55448"/>
    <cellStyle name="20% - Accent3 2 6 5 3 3" xfId="28109"/>
    <cellStyle name="20% - Accent3 2 6 5 3 4" xfId="47170"/>
    <cellStyle name="20% - Accent3 2 6 5 4" xfId="3292"/>
    <cellStyle name="20% - Accent3 2 6 5 4 2" xfId="22402"/>
    <cellStyle name="20% - Accent3 2 6 5 4 3" xfId="41463"/>
    <cellStyle name="20% - Accent3 2 6 5 5" xfId="11618"/>
    <cellStyle name="20% - Accent3 2 6 5 5 2" xfId="30680"/>
    <cellStyle name="20% - Accent3 2 6 5 5 3" xfId="49741"/>
    <cellStyle name="20% - Accent3 2 6 5 6" xfId="19831"/>
    <cellStyle name="20% - Accent3 2 6 5 7" xfId="38892"/>
    <cellStyle name="20% - Accent3 2 6 6" xfId="3293"/>
    <cellStyle name="20% - Accent3 2 6 6 2" xfId="11619"/>
    <cellStyle name="20% - Accent3 2 6 6 2 2" xfId="30681"/>
    <cellStyle name="20% - Accent3 2 6 6 2 3" xfId="49742"/>
    <cellStyle name="20% - Accent3 2 6 6 3" xfId="22403"/>
    <cellStyle name="20% - Accent3 2 6 6 4" xfId="41464"/>
    <cellStyle name="20% - Accent3 2 6 7" xfId="5938"/>
    <cellStyle name="20% - Accent3 2 6 7 2" xfId="14220"/>
    <cellStyle name="20% - Accent3 2 6 7 2 2" xfId="33282"/>
    <cellStyle name="20% - Accent3 2 6 7 2 3" xfId="52343"/>
    <cellStyle name="20% - Accent3 2 6 7 3" xfId="25004"/>
    <cellStyle name="20% - Accent3 2 6 7 4" xfId="44065"/>
    <cellStyle name="20% - Accent3 2 6 8" xfId="6547"/>
    <cellStyle name="20% - Accent3 2 6 8 2" xfId="14829"/>
    <cellStyle name="20% - Accent3 2 6 8 2 2" xfId="33891"/>
    <cellStyle name="20% - Accent3 2 6 8 2 3" xfId="52952"/>
    <cellStyle name="20% - Accent3 2 6 8 3" xfId="25613"/>
    <cellStyle name="20% - Accent3 2 6 8 4" xfId="44674"/>
    <cellStyle name="20% - Accent3 2 6 9" xfId="9041"/>
    <cellStyle name="20% - Accent3 2 6 9 2" xfId="17319"/>
    <cellStyle name="20% - Accent3 2 6 9 2 2" xfId="36381"/>
    <cellStyle name="20% - Accent3 2 6 9 2 3" xfId="55442"/>
    <cellStyle name="20% - Accent3 2 6 9 3" xfId="28103"/>
    <cellStyle name="20% - Accent3 2 6 9 4" xfId="47164"/>
    <cellStyle name="20% - Accent3 2 7" xfId="478"/>
    <cellStyle name="20% - Accent3 2 7 10" xfId="11620"/>
    <cellStyle name="20% - Accent3 2 7 10 2" xfId="30682"/>
    <cellStyle name="20% - Accent3 2 7 10 3" xfId="49743"/>
    <cellStyle name="20% - Accent3 2 7 11" xfId="19832"/>
    <cellStyle name="20% - Accent3 2 7 12" xfId="38893"/>
    <cellStyle name="20% - Accent3 2 7 2" xfId="479"/>
    <cellStyle name="20% - Accent3 2 7 2 2" xfId="480"/>
    <cellStyle name="20% - Accent3 2 7 2 2 2" xfId="6556"/>
    <cellStyle name="20% - Accent3 2 7 2 2 2 2" xfId="14838"/>
    <cellStyle name="20% - Accent3 2 7 2 2 2 2 2" xfId="33900"/>
    <cellStyle name="20% - Accent3 2 7 2 2 2 2 3" xfId="52961"/>
    <cellStyle name="20% - Accent3 2 7 2 2 2 3" xfId="25622"/>
    <cellStyle name="20% - Accent3 2 7 2 2 2 4" xfId="44683"/>
    <cellStyle name="20% - Accent3 2 7 2 2 3" xfId="9050"/>
    <cellStyle name="20% - Accent3 2 7 2 2 3 2" xfId="17328"/>
    <cellStyle name="20% - Accent3 2 7 2 2 3 2 2" xfId="36390"/>
    <cellStyle name="20% - Accent3 2 7 2 2 3 2 3" xfId="55451"/>
    <cellStyle name="20% - Accent3 2 7 2 2 3 3" xfId="28112"/>
    <cellStyle name="20% - Accent3 2 7 2 2 3 4" xfId="47173"/>
    <cellStyle name="20% - Accent3 2 7 2 2 4" xfId="3296"/>
    <cellStyle name="20% - Accent3 2 7 2 2 4 2" xfId="22406"/>
    <cellStyle name="20% - Accent3 2 7 2 2 4 3" xfId="41467"/>
    <cellStyle name="20% - Accent3 2 7 2 2 5" xfId="11622"/>
    <cellStyle name="20% - Accent3 2 7 2 2 5 2" xfId="30684"/>
    <cellStyle name="20% - Accent3 2 7 2 2 5 3" xfId="49745"/>
    <cellStyle name="20% - Accent3 2 7 2 2 6" xfId="19834"/>
    <cellStyle name="20% - Accent3 2 7 2 2 7" xfId="38895"/>
    <cellStyle name="20% - Accent3 2 7 2 3" xfId="6555"/>
    <cellStyle name="20% - Accent3 2 7 2 3 2" xfId="14837"/>
    <cellStyle name="20% - Accent3 2 7 2 3 2 2" xfId="33899"/>
    <cellStyle name="20% - Accent3 2 7 2 3 2 3" xfId="52960"/>
    <cellStyle name="20% - Accent3 2 7 2 3 3" xfId="25621"/>
    <cellStyle name="20% - Accent3 2 7 2 3 4" xfId="44682"/>
    <cellStyle name="20% - Accent3 2 7 2 4" xfId="9049"/>
    <cellStyle name="20% - Accent3 2 7 2 4 2" xfId="17327"/>
    <cellStyle name="20% - Accent3 2 7 2 4 2 2" xfId="36389"/>
    <cellStyle name="20% - Accent3 2 7 2 4 2 3" xfId="55450"/>
    <cellStyle name="20% - Accent3 2 7 2 4 3" xfId="28111"/>
    <cellStyle name="20% - Accent3 2 7 2 4 4" xfId="47172"/>
    <cellStyle name="20% - Accent3 2 7 2 5" xfId="3295"/>
    <cellStyle name="20% - Accent3 2 7 2 5 2" xfId="22405"/>
    <cellStyle name="20% - Accent3 2 7 2 5 3" xfId="41466"/>
    <cellStyle name="20% - Accent3 2 7 2 6" xfId="11621"/>
    <cellStyle name="20% - Accent3 2 7 2 6 2" xfId="30683"/>
    <cellStyle name="20% - Accent3 2 7 2 6 3" xfId="49744"/>
    <cellStyle name="20% - Accent3 2 7 2 7" xfId="19833"/>
    <cellStyle name="20% - Accent3 2 7 2 8" xfId="38894"/>
    <cellStyle name="20% - Accent3 2 7 3" xfId="481"/>
    <cellStyle name="20% - Accent3 2 7 3 2" xfId="6557"/>
    <cellStyle name="20% - Accent3 2 7 3 2 2" xfId="14839"/>
    <cellStyle name="20% - Accent3 2 7 3 2 2 2" xfId="33901"/>
    <cellStyle name="20% - Accent3 2 7 3 2 2 3" xfId="52962"/>
    <cellStyle name="20% - Accent3 2 7 3 2 3" xfId="25623"/>
    <cellStyle name="20% - Accent3 2 7 3 2 4" xfId="44684"/>
    <cellStyle name="20% - Accent3 2 7 3 3" xfId="9051"/>
    <cellStyle name="20% - Accent3 2 7 3 3 2" xfId="17329"/>
    <cellStyle name="20% - Accent3 2 7 3 3 2 2" xfId="36391"/>
    <cellStyle name="20% - Accent3 2 7 3 3 2 3" xfId="55452"/>
    <cellStyle name="20% - Accent3 2 7 3 3 3" xfId="28113"/>
    <cellStyle name="20% - Accent3 2 7 3 3 4" xfId="47174"/>
    <cellStyle name="20% - Accent3 2 7 3 4" xfId="3297"/>
    <cellStyle name="20% - Accent3 2 7 3 4 2" xfId="22407"/>
    <cellStyle name="20% - Accent3 2 7 3 4 3" xfId="41468"/>
    <cellStyle name="20% - Accent3 2 7 3 5" xfId="11623"/>
    <cellStyle name="20% - Accent3 2 7 3 5 2" xfId="30685"/>
    <cellStyle name="20% - Accent3 2 7 3 5 3" xfId="49746"/>
    <cellStyle name="20% - Accent3 2 7 3 6" xfId="19835"/>
    <cellStyle name="20% - Accent3 2 7 3 7" xfId="38896"/>
    <cellStyle name="20% - Accent3 2 7 4" xfId="482"/>
    <cellStyle name="20% - Accent3 2 7 4 2" xfId="6558"/>
    <cellStyle name="20% - Accent3 2 7 4 2 2" xfId="14840"/>
    <cellStyle name="20% - Accent3 2 7 4 2 2 2" xfId="33902"/>
    <cellStyle name="20% - Accent3 2 7 4 2 2 3" xfId="52963"/>
    <cellStyle name="20% - Accent3 2 7 4 2 3" xfId="25624"/>
    <cellStyle name="20% - Accent3 2 7 4 2 4" xfId="44685"/>
    <cellStyle name="20% - Accent3 2 7 4 3" xfId="9052"/>
    <cellStyle name="20% - Accent3 2 7 4 3 2" xfId="17330"/>
    <cellStyle name="20% - Accent3 2 7 4 3 2 2" xfId="36392"/>
    <cellStyle name="20% - Accent3 2 7 4 3 2 3" xfId="55453"/>
    <cellStyle name="20% - Accent3 2 7 4 3 3" xfId="28114"/>
    <cellStyle name="20% - Accent3 2 7 4 3 4" xfId="47175"/>
    <cellStyle name="20% - Accent3 2 7 4 4" xfId="3298"/>
    <cellStyle name="20% - Accent3 2 7 4 4 2" xfId="22408"/>
    <cellStyle name="20% - Accent3 2 7 4 4 3" xfId="41469"/>
    <cellStyle name="20% - Accent3 2 7 4 5" xfId="11624"/>
    <cellStyle name="20% - Accent3 2 7 4 5 2" xfId="30686"/>
    <cellStyle name="20% - Accent3 2 7 4 5 3" xfId="49747"/>
    <cellStyle name="20% - Accent3 2 7 4 6" xfId="19836"/>
    <cellStyle name="20% - Accent3 2 7 4 7" xfId="38897"/>
    <cellStyle name="20% - Accent3 2 7 5" xfId="3299"/>
    <cellStyle name="20% - Accent3 2 7 5 2" xfId="11625"/>
    <cellStyle name="20% - Accent3 2 7 5 2 2" xfId="30687"/>
    <cellStyle name="20% - Accent3 2 7 5 2 3" xfId="49748"/>
    <cellStyle name="20% - Accent3 2 7 5 3" xfId="22409"/>
    <cellStyle name="20% - Accent3 2 7 5 4" xfId="41470"/>
    <cellStyle name="20% - Accent3 2 7 6" xfId="5726"/>
    <cellStyle name="20% - Accent3 2 7 6 2" xfId="14012"/>
    <cellStyle name="20% - Accent3 2 7 6 2 2" xfId="33074"/>
    <cellStyle name="20% - Accent3 2 7 6 2 3" xfId="52135"/>
    <cellStyle name="20% - Accent3 2 7 6 3" xfId="24796"/>
    <cellStyle name="20% - Accent3 2 7 6 4" xfId="43857"/>
    <cellStyle name="20% - Accent3 2 7 7" xfId="6554"/>
    <cellStyle name="20% - Accent3 2 7 7 2" xfId="14836"/>
    <cellStyle name="20% - Accent3 2 7 7 2 2" xfId="33898"/>
    <cellStyle name="20% - Accent3 2 7 7 2 3" xfId="52959"/>
    <cellStyle name="20% - Accent3 2 7 7 3" xfId="25620"/>
    <cellStyle name="20% - Accent3 2 7 7 4" xfId="44681"/>
    <cellStyle name="20% - Accent3 2 7 8" xfId="9048"/>
    <cellStyle name="20% - Accent3 2 7 8 2" xfId="17326"/>
    <cellStyle name="20% - Accent3 2 7 8 2 2" xfId="36388"/>
    <cellStyle name="20% - Accent3 2 7 8 2 3" xfId="55449"/>
    <cellStyle name="20% - Accent3 2 7 8 3" xfId="28110"/>
    <cellStyle name="20% - Accent3 2 7 8 4" xfId="47171"/>
    <cellStyle name="20% - Accent3 2 7 9" xfId="3294"/>
    <cellStyle name="20% - Accent3 2 7 9 2" xfId="22404"/>
    <cellStyle name="20% - Accent3 2 7 9 3" xfId="41465"/>
    <cellStyle name="20% - Accent3 2 8" xfId="483"/>
    <cellStyle name="20% - Accent3 2 8 2" xfId="484"/>
    <cellStyle name="20% - Accent3 2 8 2 2" xfId="6560"/>
    <cellStyle name="20% - Accent3 2 8 2 2 2" xfId="14842"/>
    <cellStyle name="20% - Accent3 2 8 2 2 2 2" xfId="33904"/>
    <cellStyle name="20% - Accent3 2 8 2 2 2 3" xfId="52965"/>
    <cellStyle name="20% - Accent3 2 8 2 2 3" xfId="25626"/>
    <cellStyle name="20% - Accent3 2 8 2 2 4" xfId="44687"/>
    <cellStyle name="20% - Accent3 2 8 2 3" xfId="9054"/>
    <cellStyle name="20% - Accent3 2 8 2 3 2" xfId="17332"/>
    <cellStyle name="20% - Accent3 2 8 2 3 2 2" xfId="36394"/>
    <cellStyle name="20% - Accent3 2 8 2 3 2 3" xfId="55455"/>
    <cellStyle name="20% - Accent3 2 8 2 3 3" xfId="28116"/>
    <cellStyle name="20% - Accent3 2 8 2 3 4" xfId="47177"/>
    <cellStyle name="20% - Accent3 2 8 2 4" xfId="3301"/>
    <cellStyle name="20% - Accent3 2 8 2 4 2" xfId="22411"/>
    <cellStyle name="20% - Accent3 2 8 2 4 3" xfId="41472"/>
    <cellStyle name="20% - Accent3 2 8 2 5" xfId="11627"/>
    <cellStyle name="20% - Accent3 2 8 2 5 2" xfId="30689"/>
    <cellStyle name="20% - Accent3 2 8 2 5 3" xfId="49750"/>
    <cellStyle name="20% - Accent3 2 8 2 6" xfId="19838"/>
    <cellStyle name="20% - Accent3 2 8 2 7" xfId="38899"/>
    <cellStyle name="20% - Accent3 2 8 3" xfId="6559"/>
    <cellStyle name="20% - Accent3 2 8 3 2" xfId="14841"/>
    <cellStyle name="20% - Accent3 2 8 3 2 2" xfId="33903"/>
    <cellStyle name="20% - Accent3 2 8 3 2 3" xfId="52964"/>
    <cellStyle name="20% - Accent3 2 8 3 3" xfId="25625"/>
    <cellStyle name="20% - Accent3 2 8 3 4" xfId="44686"/>
    <cellStyle name="20% - Accent3 2 8 4" xfId="9053"/>
    <cellStyle name="20% - Accent3 2 8 4 2" xfId="17331"/>
    <cellStyle name="20% - Accent3 2 8 4 2 2" xfId="36393"/>
    <cellStyle name="20% - Accent3 2 8 4 2 3" xfId="55454"/>
    <cellStyle name="20% - Accent3 2 8 4 3" xfId="28115"/>
    <cellStyle name="20% - Accent3 2 8 4 4" xfId="47176"/>
    <cellStyle name="20% - Accent3 2 8 5" xfId="3300"/>
    <cellStyle name="20% - Accent3 2 8 5 2" xfId="22410"/>
    <cellStyle name="20% - Accent3 2 8 5 3" xfId="41471"/>
    <cellStyle name="20% - Accent3 2 8 6" xfId="11626"/>
    <cellStyle name="20% - Accent3 2 8 6 2" xfId="30688"/>
    <cellStyle name="20% - Accent3 2 8 6 3" xfId="49749"/>
    <cellStyle name="20% - Accent3 2 8 7" xfId="19837"/>
    <cellStyle name="20% - Accent3 2 8 8" xfId="38898"/>
    <cellStyle name="20% - Accent3 2 9" xfId="485"/>
    <cellStyle name="20% - Accent3 2 9 2" xfId="486"/>
    <cellStyle name="20% - Accent3 2 9 2 2" xfId="6562"/>
    <cellStyle name="20% - Accent3 2 9 2 2 2" xfId="14844"/>
    <cellStyle name="20% - Accent3 2 9 2 2 2 2" xfId="33906"/>
    <cellStyle name="20% - Accent3 2 9 2 2 2 3" xfId="52967"/>
    <cellStyle name="20% - Accent3 2 9 2 2 3" xfId="25628"/>
    <cellStyle name="20% - Accent3 2 9 2 2 4" xfId="44689"/>
    <cellStyle name="20% - Accent3 2 9 2 3" xfId="9056"/>
    <cellStyle name="20% - Accent3 2 9 2 3 2" xfId="17334"/>
    <cellStyle name="20% - Accent3 2 9 2 3 2 2" xfId="36396"/>
    <cellStyle name="20% - Accent3 2 9 2 3 2 3" xfId="55457"/>
    <cellStyle name="20% - Accent3 2 9 2 3 3" xfId="28118"/>
    <cellStyle name="20% - Accent3 2 9 2 3 4" xfId="47179"/>
    <cellStyle name="20% - Accent3 2 9 2 4" xfId="3303"/>
    <cellStyle name="20% - Accent3 2 9 2 4 2" xfId="22413"/>
    <cellStyle name="20% - Accent3 2 9 2 4 3" xfId="41474"/>
    <cellStyle name="20% - Accent3 2 9 2 5" xfId="11629"/>
    <cellStyle name="20% - Accent3 2 9 2 5 2" xfId="30691"/>
    <cellStyle name="20% - Accent3 2 9 2 5 3" xfId="49752"/>
    <cellStyle name="20% - Accent3 2 9 2 6" xfId="19840"/>
    <cellStyle name="20% - Accent3 2 9 2 7" xfId="38901"/>
    <cellStyle name="20% - Accent3 2 9 3" xfId="6561"/>
    <cellStyle name="20% - Accent3 2 9 3 2" xfId="14843"/>
    <cellStyle name="20% - Accent3 2 9 3 2 2" xfId="33905"/>
    <cellStyle name="20% - Accent3 2 9 3 2 3" xfId="52966"/>
    <cellStyle name="20% - Accent3 2 9 3 3" xfId="25627"/>
    <cellStyle name="20% - Accent3 2 9 3 4" xfId="44688"/>
    <cellStyle name="20% - Accent3 2 9 4" xfId="9055"/>
    <cellStyle name="20% - Accent3 2 9 4 2" xfId="17333"/>
    <cellStyle name="20% - Accent3 2 9 4 2 2" xfId="36395"/>
    <cellStyle name="20% - Accent3 2 9 4 2 3" xfId="55456"/>
    <cellStyle name="20% - Accent3 2 9 4 3" xfId="28117"/>
    <cellStyle name="20% - Accent3 2 9 4 4" xfId="47178"/>
    <cellStyle name="20% - Accent3 2 9 5" xfId="3302"/>
    <cellStyle name="20% - Accent3 2 9 5 2" xfId="22412"/>
    <cellStyle name="20% - Accent3 2 9 5 3" xfId="41473"/>
    <cellStyle name="20% - Accent3 2 9 6" xfId="11628"/>
    <cellStyle name="20% - Accent3 2 9 6 2" xfId="30690"/>
    <cellStyle name="20% - Accent3 2 9 6 3" xfId="49751"/>
    <cellStyle name="20% - Accent3 2 9 7" xfId="19839"/>
    <cellStyle name="20% - Accent3 2 9 8" xfId="38900"/>
    <cellStyle name="20% - Accent3 20" xfId="3181"/>
    <cellStyle name="20% - Accent3 20 2" xfId="22291"/>
    <cellStyle name="20% - Accent3 20 3" xfId="41352"/>
    <cellStyle name="20% - Accent3 21" xfId="11507"/>
    <cellStyle name="20% - Accent3 21 2" xfId="30569"/>
    <cellStyle name="20% - Accent3 21 3" xfId="49630"/>
    <cellStyle name="20% - Accent3 22" xfId="19346"/>
    <cellStyle name="20% - Accent3 22 2" xfId="38407"/>
    <cellStyle name="20% - Accent3 22 3" xfId="57468"/>
    <cellStyle name="20% - Accent3 23" xfId="19737"/>
    <cellStyle name="20% - Accent3 24" xfId="38798"/>
    <cellStyle name="20% - Accent3 3" xfId="487"/>
    <cellStyle name="20% - Accent3 3 10" xfId="5651"/>
    <cellStyle name="20% - Accent3 3 10 2" xfId="13938"/>
    <cellStyle name="20% - Accent3 3 10 2 2" xfId="33000"/>
    <cellStyle name="20% - Accent3 3 10 2 3" xfId="52061"/>
    <cellStyle name="20% - Accent3 3 10 3" xfId="24722"/>
    <cellStyle name="20% - Accent3 3 10 4" xfId="43783"/>
    <cellStyle name="20% - Accent3 3 11" xfId="6563"/>
    <cellStyle name="20% - Accent3 3 11 2" xfId="14845"/>
    <cellStyle name="20% - Accent3 3 11 2 2" xfId="33907"/>
    <cellStyle name="20% - Accent3 3 11 2 3" xfId="52968"/>
    <cellStyle name="20% - Accent3 3 11 3" xfId="25629"/>
    <cellStyle name="20% - Accent3 3 11 4" xfId="44690"/>
    <cellStyle name="20% - Accent3 3 12" xfId="9057"/>
    <cellStyle name="20% - Accent3 3 12 2" xfId="17335"/>
    <cellStyle name="20% - Accent3 3 12 2 2" xfId="36397"/>
    <cellStyle name="20% - Accent3 3 12 2 3" xfId="55458"/>
    <cellStyle name="20% - Accent3 3 12 3" xfId="28119"/>
    <cellStyle name="20% - Accent3 3 12 4" xfId="47180"/>
    <cellStyle name="20% - Accent3 3 13" xfId="3304"/>
    <cellStyle name="20% - Accent3 3 13 2" xfId="22414"/>
    <cellStyle name="20% - Accent3 3 13 3" xfId="41475"/>
    <cellStyle name="20% - Accent3 3 14" xfId="11630"/>
    <cellStyle name="20% - Accent3 3 14 2" xfId="30692"/>
    <cellStyle name="20% - Accent3 3 14 3" xfId="49753"/>
    <cellStyle name="20% - Accent3 3 15" xfId="19841"/>
    <cellStyle name="20% - Accent3 3 16" xfId="38902"/>
    <cellStyle name="20% - Accent3 3 2" xfId="488"/>
    <cellStyle name="20% - Accent3 3 2 10" xfId="3305"/>
    <cellStyle name="20% - Accent3 3 2 10 2" xfId="22415"/>
    <cellStyle name="20% - Accent3 3 2 10 3" xfId="41476"/>
    <cellStyle name="20% - Accent3 3 2 11" xfId="11631"/>
    <cellStyle name="20% - Accent3 3 2 11 2" xfId="30693"/>
    <cellStyle name="20% - Accent3 3 2 11 3" xfId="49754"/>
    <cellStyle name="20% - Accent3 3 2 12" xfId="19842"/>
    <cellStyle name="20% - Accent3 3 2 13" xfId="38903"/>
    <cellStyle name="20% - Accent3 3 2 2" xfId="489"/>
    <cellStyle name="20% - Accent3 3 2 2 2" xfId="490"/>
    <cellStyle name="20% - Accent3 3 2 2 2 2" xfId="6566"/>
    <cellStyle name="20% - Accent3 3 2 2 2 2 2" xfId="14848"/>
    <cellStyle name="20% - Accent3 3 2 2 2 2 2 2" xfId="33910"/>
    <cellStyle name="20% - Accent3 3 2 2 2 2 2 3" xfId="52971"/>
    <cellStyle name="20% - Accent3 3 2 2 2 2 3" xfId="25632"/>
    <cellStyle name="20% - Accent3 3 2 2 2 2 4" xfId="44693"/>
    <cellStyle name="20% - Accent3 3 2 2 2 3" xfId="9060"/>
    <cellStyle name="20% - Accent3 3 2 2 2 3 2" xfId="17338"/>
    <cellStyle name="20% - Accent3 3 2 2 2 3 2 2" xfId="36400"/>
    <cellStyle name="20% - Accent3 3 2 2 2 3 2 3" xfId="55461"/>
    <cellStyle name="20% - Accent3 3 2 2 2 3 3" xfId="28122"/>
    <cellStyle name="20% - Accent3 3 2 2 2 3 4" xfId="47183"/>
    <cellStyle name="20% - Accent3 3 2 2 2 4" xfId="3307"/>
    <cellStyle name="20% - Accent3 3 2 2 2 4 2" xfId="22417"/>
    <cellStyle name="20% - Accent3 3 2 2 2 4 3" xfId="41478"/>
    <cellStyle name="20% - Accent3 3 2 2 2 5" xfId="11633"/>
    <cellStyle name="20% - Accent3 3 2 2 2 5 2" xfId="30695"/>
    <cellStyle name="20% - Accent3 3 2 2 2 5 3" xfId="49756"/>
    <cellStyle name="20% - Accent3 3 2 2 2 6" xfId="19844"/>
    <cellStyle name="20% - Accent3 3 2 2 2 7" xfId="38905"/>
    <cellStyle name="20% - Accent3 3 2 2 3" xfId="6565"/>
    <cellStyle name="20% - Accent3 3 2 2 3 2" xfId="14847"/>
    <cellStyle name="20% - Accent3 3 2 2 3 2 2" xfId="33909"/>
    <cellStyle name="20% - Accent3 3 2 2 3 2 3" xfId="52970"/>
    <cellStyle name="20% - Accent3 3 2 2 3 3" xfId="25631"/>
    <cellStyle name="20% - Accent3 3 2 2 3 4" xfId="44692"/>
    <cellStyle name="20% - Accent3 3 2 2 4" xfId="9059"/>
    <cellStyle name="20% - Accent3 3 2 2 4 2" xfId="17337"/>
    <cellStyle name="20% - Accent3 3 2 2 4 2 2" xfId="36399"/>
    <cellStyle name="20% - Accent3 3 2 2 4 2 3" xfId="55460"/>
    <cellStyle name="20% - Accent3 3 2 2 4 3" xfId="28121"/>
    <cellStyle name="20% - Accent3 3 2 2 4 4" xfId="47182"/>
    <cellStyle name="20% - Accent3 3 2 2 5" xfId="3306"/>
    <cellStyle name="20% - Accent3 3 2 2 5 2" xfId="22416"/>
    <cellStyle name="20% - Accent3 3 2 2 5 3" xfId="41477"/>
    <cellStyle name="20% - Accent3 3 2 2 6" xfId="11632"/>
    <cellStyle name="20% - Accent3 3 2 2 6 2" xfId="30694"/>
    <cellStyle name="20% - Accent3 3 2 2 6 3" xfId="49755"/>
    <cellStyle name="20% - Accent3 3 2 2 7" xfId="19843"/>
    <cellStyle name="20% - Accent3 3 2 2 8" xfId="38904"/>
    <cellStyle name="20% - Accent3 3 2 3" xfId="491"/>
    <cellStyle name="20% - Accent3 3 2 3 2" xfId="492"/>
    <cellStyle name="20% - Accent3 3 2 3 2 2" xfId="6568"/>
    <cellStyle name="20% - Accent3 3 2 3 2 2 2" xfId="14850"/>
    <cellStyle name="20% - Accent3 3 2 3 2 2 2 2" xfId="33912"/>
    <cellStyle name="20% - Accent3 3 2 3 2 2 2 3" xfId="52973"/>
    <cellStyle name="20% - Accent3 3 2 3 2 2 3" xfId="25634"/>
    <cellStyle name="20% - Accent3 3 2 3 2 2 4" xfId="44695"/>
    <cellStyle name="20% - Accent3 3 2 3 2 3" xfId="9062"/>
    <cellStyle name="20% - Accent3 3 2 3 2 3 2" xfId="17340"/>
    <cellStyle name="20% - Accent3 3 2 3 2 3 2 2" xfId="36402"/>
    <cellStyle name="20% - Accent3 3 2 3 2 3 2 3" xfId="55463"/>
    <cellStyle name="20% - Accent3 3 2 3 2 3 3" xfId="28124"/>
    <cellStyle name="20% - Accent3 3 2 3 2 3 4" xfId="47185"/>
    <cellStyle name="20% - Accent3 3 2 3 2 4" xfId="3309"/>
    <cellStyle name="20% - Accent3 3 2 3 2 4 2" xfId="22419"/>
    <cellStyle name="20% - Accent3 3 2 3 2 4 3" xfId="41480"/>
    <cellStyle name="20% - Accent3 3 2 3 2 5" xfId="11635"/>
    <cellStyle name="20% - Accent3 3 2 3 2 5 2" xfId="30697"/>
    <cellStyle name="20% - Accent3 3 2 3 2 5 3" xfId="49758"/>
    <cellStyle name="20% - Accent3 3 2 3 2 6" xfId="19846"/>
    <cellStyle name="20% - Accent3 3 2 3 2 7" xfId="38907"/>
    <cellStyle name="20% - Accent3 3 2 3 3" xfId="6567"/>
    <cellStyle name="20% - Accent3 3 2 3 3 2" xfId="14849"/>
    <cellStyle name="20% - Accent3 3 2 3 3 2 2" xfId="33911"/>
    <cellStyle name="20% - Accent3 3 2 3 3 2 3" xfId="52972"/>
    <cellStyle name="20% - Accent3 3 2 3 3 3" xfId="25633"/>
    <cellStyle name="20% - Accent3 3 2 3 3 4" xfId="44694"/>
    <cellStyle name="20% - Accent3 3 2 3 4" xfId="9061"/>
    <cellStyle name="20% - Accent3 3 2 3 4 2" xfId="17339"/>
    <cellStyle name="20% - Accent3 3 2 3 4 2 2" xfId="36401"/>
    <cellStyle name="20% - Accent3 3 2 3 4 2 3" xfId="55462"/>
    <cellStyle name="20% - Accent3 3 2 3 4 3" xfId="28123"/>
    <cellStyle name="20% - Accent3 3 2 3 4 4" xfId="47184"/>
    <cellStyle name="20% - Accent3 3 2 3 5" xfId="3308"/>
    <cellStyle name="20% - Accent3 3 2 3 5 2" xfId="22418"/>
    <cellStyle name="20% - Accent3 3 2 3 5 3" xfId="41479"/>
    <cellStyle name="20% - Accent3 3 2 3 6" xfId="11634"/>
    <cellStyle name="20% - Accent3 3 2 3 6 2" xfId="30696"/>
    <cellStyle name="20% - Accent3 3 2 3 6 3" xfId="49757"/>
    <cellStyle name="20% - Accent3 3 2 3 7" xfId="19845"/>
    <cellStyle name="20% - Accent3 3 2 3 8" xfId="38906"/>
    <cellStyle name="20% - Accent3 3 2 4" xfId="493"/>
    <cellStyle name="20% - Accent3 3 2 4 2" xfId="6569"/>
    <cellStyle name="20% - Accent3 3 2 4 2 2" xfId="14851"/>
    <cellStyle name="20% - Accent3 3 2 4 2 2 2" xfId="33913"/>
    <cellStyle name="20% - Accent3 3 2 4 2 2 3" xfId="52974"/>
    <cellStyle name="20% - Accent3 3 2 4 2 3" xfId="25635"/>
    <cellStyle name="20% - Accent3 3 2 4 2 4" xfId="44696"/>
    <cellStyle name="20% - Accent3 3 2 4 3" xfId="9063"/>
    <cellStyle name="20% - Accent3 3 2 4 3 2" xfId="17341"/>
    <cellStyle name="20% - Accent3 3 2 4 3 2 2" xfId="36403"/>
    <cellStyle name="20% - Accent3 3 2 4 3 2 3" xfId="55464"/>
    <cellStyle name="20% - Accent3 3 2 4 3 3" xfId="28125"/>
    <cellStyle name="20% - Accent3 3 2 4 3 4" xfId="47186"/>
    <cellStyle name="20% - Accent3 3 2 4 4" xfId="3310"/>
    <cellStyle name="20% - Accent3 3 2 4 4 2" xfId="22420"/>
    <cellStyle name="20% - Accent3 3 2 4 4 3" xfId="41481"/>
    <cellStyle name="20% - Accent3 3 2 4 5" xfId="11636"/>
    <cellStyle name="20% - Accent3 3 2 4 5 2" xfId="30698"/>
    <cellStyle name="20% - Accent3 3 2 4 5 3" xfId="49759"/>
    <cellStyle name="20% - Accent3 3 2 4 6" xfId="19847"/>
    <cellStyle name="20% - Accent3 3 2 4 7" xfId="38908"/>
    <cellStyle name="20% - Accent3 3 2 5" xfId="494"/>
    <cellStyle name="20% - Accent3 3 2 5 2" xfId="6570"/>
    <cellStyle name="20% - Accent3 3 2 5 2 2" xfId="14852"/>
    <cellStyle name="20% - Accent3 3 2 5 2 2 2" xfId="33914"/>
    <cellStyle name="20% - Accent3 3 2 5 2 2 3" xfId="52975"/>
    <cellStyle name="20% - Accent3 3 2 5 2 3" xfId="25636"/>
    <cellStyle name="20% - Accent3 3 2 5 2 4" xfId="44697"/>
    <cellStyle name="20% - Accent3 3 2 5 3" xfId="9064"/>
    <cellStyle name="20% - Accent3 3 2 5 3 2" xfId="17342"/>
    <cellStyle name="20% - Accent3 3 2 5 3 2 2" xfId="36404"/>
    <cellStyle name="20% - Accent3 3 2 5 3 2 3" xfId="55465"/>
    <cellStyle name="20% - Accent3 3 2 5 3 3" xfId="28126"/>
    <cellStyle name="20% - Accent3 3 2 5 3 4" xfId="47187"/>
    <cellStyle name="20% - Accent3 3 2 5 4" xfId="3311"/>
    <cellStyle name="20% - Accent3 3 2 5 4 2" xfId="22421"/>
    <cellStyle name="20% - Accent3 3 2 5 4 3" xfId="41482"/>
    <cellStyle name="20% - Accent3 3 2 5 5" xfId="11637"/>
    <cellStyle name="20% - Accent3 3 2 5 5 2" xfId="30699"/>
    <cellStyle name="20% - Accent3 3 2 5 5 3" xfId="49760"/>
    <cellStyle name="20% - Accent3 3 2 5 6" xfId="19848"/>
    <cellStyle name="20% - Accent3 3 2 5 7" xfId="38909"/>
    <cellStyle name="20% - Accent3 3 2 6" xfId="3312"/>
    <cellStyle name="20% - Accent3 3 2 6 2" xfId="11638"/>
    <cellStyle name="20% - Accent3 3 2 6 2 2" xfId="30700"/>
    <cellStyle name="20% - Accent3 3 2 6 2 3" xfId="49761"/>
    <cellStyle name="20% - Accent3 3 2 6 3" xfId="22422"/>
    <cellStyle name="20% - Accent3 3 2 6 4" xfId="41483"/>
    <cellStyle name="20% - Accent3 3 2 7" xfId="5854"/>
    <cellStyle name="20% - Accent3 3 2 7 2" xfId="14136"/>
    <cellStyle name="20% - Accent3 3 2 7 2 2" xfId="33198"/>
    <cellStyle name="20% - Accent3 3 2 7 2 3" xfId="52259"/>
    <cellStyle name="20% - Accent3 3 2 7 3" xfId="24920"/>
    <cellStyle name="20% - Accent3 3 2 7 4" xfId="43981"/>
    <cellStyle name="20% - Accent3 3 2 8" xfId="6564"/>
    <cellStyle name="20% - Accent3 3 2 8 2" xfId="14846"/>
    <cellStyle name="20% - Accent3 3 2 8 2 2" xfId="33908"/>
    <cellStyle name="20% - Accent3 3 2 8 2 3" xfId="52969"/>
    <cellStyle name="20% - Accent3 3 2 8 3" xfId="25630"/>
    <cellStyle name="20% - Accent3 3 2 8 4" xfId="44691"/>
    <cellStyle name="20% - Accent3 3 2 9" xfId="9058"/>
    <cellStyle name="20% - Accent3 3 2 9 2" xfId="17336"/>
    <cellStyle name="20% - Accent3 3 2 9 2 2" xfId="36398"/>
    <cellStyle name="20% - Accent3 3 2 9 2 3" xfId="55459"/>
    <cellStyle name="20% - Accent3 3 2 9 3" xfId="28120"/>
    <cellStyle name="20% - Accent3 3 2 9 4" xfId="47181"/>
    <cellStyle name="20% - Accent3 3 3" xfId="495"/>
    <cellStyle name="20% - Accent3 3 3 10" xfId="3313"/>
    <cellStyle name="20% - Accent3 3 3 10 2" xfId="22423"/>
    <cellStyle name="20% - Accent3 3 3 10 3" xfId="41484"/>
    <cellStyle name="20% - Accent3 3 3 11" xfId="11639"/>
    <cellStyle name="20% - Accent3 3 3 11 2" xfId="30701"/>
    <cellStyle name="20% - Accent3 3 3 11 3" xfId="49762"/>
    <cellStyle name="20% - Accent3 3 3 12" xfId="19849"/>
    <cellStyle name="20% - Accent3 3 3 13" xfId="38910"/>
    <cellStyle name="20% - Accent3 3 3 2" xfId="496"/>
    <cellStyle name="20% - Accent3 3 3 2 2" xfId="497"/>
    <cellStyle name="20% - Accent3 3 3 2 2 2" xfId="6573"/>
    <cellStyle name="20% - Accent3 3 3 2 2 2 2" xfId="14855"/>
    <cellStyle name="20% - Accent3 3 3 2 2 2 2 2" xfId="33917"/>
    <cellStyle name="20% - Accent3 3 3 2 2 2 2 3" xfId="52978"/>
    <cellStyle name="20% - Accent3 3 3 2 2 2 3" xfId="25639"/>
    <cellStyle name="20% - Accent3 3 3 2 2 2 4" xfId="44700"/>
    <cellStyle name="20% - Accent3 3 3 2 2 3" xfId="9067"/>
    <cellStyle name="20% - Accent3 3 3 2 2 3 2" xfId="17345"/>
    <cellStyle name="20% - Accent3 3 3 2 2 3 2 2" xfId="36407"/>
    <cellStyle name="20% - Accent3 3 3 2 2 3 2 3" xfId="55468"/>
    <cellStyle name="20% - Accent3 3 3 2 2 3 3" xfId="28129"/>
    <cellStyle name="20% - Accent3 3 3 2 2 3 4" xfId="47190"/>
    <cellStyle name="20% - Accent3 3 3 2 2 4" xfId="3315"/>
    <cellStyle name="20% - Accent3 3 3 2 2 4 2" xfId="22425"/>
    <cellStyle name="20% - Accent3 3 3 2 2 4 3" xfId="41486"/>
    <cellStyle name="20% - Accent3 3 3 2 2 5" xfId="11641"/>
    <cellStyle name="20% - Accent3 3 3 2 2 5 2" xfId="30703"/>
    <cellStyle name="20% - Accent3 3 3 2 2 5 3" xfId="49764"/>
    <cellStyle name="20% - Accent3 3 3 2 2 6" xfId="19851"/>
    <cellStyle name="20% - Accent3 3 3 2 2 7" xfId="38912"/>
    <cellStyle name="20% - Accent3 3 3 2 3" xfId="6572"/>
    <cellStyle name="20% - Accent3 3 3 2 3 2" xfId="14854"/>
    <cellStyle name="20% - Accent3 3 3 2 3 2 2" xfId="33916"/>
    <cellStyle name="20% - Accent3 3 3 2 3 2 3" xfId="52977"/>
    <cellStyle name="20% - Accent3 3 3 2 3 3" xfId="25638"/>
    <cellStyle name="20% - Accent3 3 3 2 3 4" xfId="44699"/>
    <cellStyle name="20% - Accent3 3 3 2 4" xfId="9066"/>
    <cellStyle name="20% - Accent3 3 3 2 4 2" xfId="17344"/>
    <cellStyle name="20% - Accent3 3 3 2 4 2 2" xfId="36406"/>
    <cellStyle name="20% - Accent3 3 3 2 4 2 3" xfId="55467"/>
    <cellStyle name="20% - Accent3 3 3 2 4 3" xfId="28128"/>
    <cellStyle name="20% - Accent3 3 3 2 4 4" xfId="47189"/>
    <cellStyle name="20% - Accent3 3 3 2 5" xfId="3314"/>
    <cellStyle name="20% - Accent3 3 3 2 5 2" xfId="22424"/>
    <cellStyle name="20% - Accent3 3 3 2 5 3" xfId="41485"/>
    <cellStyle name="20% - Accent3 3 3 2 6" xfId="11640"/>
    <cellStyle name="20% - Accent3 3 3 2 6 2" xfId="30702"/>
    <cellStyle name="20% - Accent3 3 3 2 6 3" xfId="49763"/>
    <cellStyle name="20% - Accent3 3 3 2 7" xfId="19850"/>
    <cellStyle name="20% - Accent3 3 3 2 8" xfId="38911"/>
    <cellStyle name="20% - Accent3 3 3 3" xfId="498"/>
    <cellStyle name="20% - Accent3 3 3 3 2" xfId="499"/>
    <cellStyle name="20% - Accent3 3 3 3 2 2" xfId="6575"/>
    <cellStyle name="20% - Accent3 3 3 3 2 2 2" xfId="14857"/>
    <cellStyle name="20% - Accent3 3 3 3 2 2 2 2" xfId="33919"/>
    <cellStyle name="20% - Accent3 3 3 3 2 2 2 3" xfId="52980"/>
    <cellStyle name="20% - Accent3 3 3 3 2 2 3" xfId="25641"/>
    <cellStyle name="20% - Accent3 3 3 3 2 2 4" xfId="44702"/>
    <cellStyle name="20% - Accent3 3 3 3 2 3" xfId="9069"/>
    <cellStyle name="20% - Accent3 3 3 3 2 3 2" xfId="17347"/>
    <cellStyle name="20% - Accent3 3 3 3 2 3 2 2" xfId="36409"/>
    <cellStyle name="20% - Accent3 3 3 3 2 3 2 3" xfId="55470"/>
    <cellStyle name="20% - Accent3 3 3 3 2 3 3" xfId="28131"/>
    <cellStyle name="20% - Accent3 3 3 3 2 3 4" xfId="47192"/>
    <cellStyle name="20% - Accent3 3 3 3 2 4" xfId="3317"/>
    <cellStyle name="20% - Accent3 3 3 3 2 4 2" xfId="22427"/>
    <cellStyle name="20% - Accent3 3 3 3 2 4 3" xfId="41488"/>
    <cellStyle name="20% - Accent3 3 3 3 2 5" xfId="11643"/>
    <cellStyle name="20% - Accent3 3 3 3 2 5 2" xfId="30705"/>
    <cellStyle name="20% - Accent3 3 3 3 2 5 3" xfId="49766"/>
    <cellStyle name="20% - Accent3 3 3 3 2 6" xfId="19853"/>
    <cellStyle name="20% - Accent3 3 3 3 2 7" xfId="38914"/>
    <cellStyle name="20% - Accent3 3 3 3 3" xfId="6574"/>
    <cellStyle name="20% - Accent3 3 3 3 3 2" xfId="14856"/>
    <cellStyle name="20% - Accent3 3 3 3 3 2 2" xfId="33918"/>
    <cellStyle name="20% - Accent3 3 3 3 3 2 3" xfId="52979"/>
    <cellStyle name="20% - Accent3 3 3 3 3 3" xfId="25640"/>
    <cellStyle name="20% - Accent3 3 3 3 3 4" xfId="44701"/>
    <cellStyle name="20% - Accent3 3 3 3 4" xfId="9068"/>
    <cellStyle name="20% - Accent3 3 3 3 4 2" xfId="17346"/>
    <cellStyle name="20% - Accent3 3 3 3 4 2 2" xfId="36408"/>
    <cellStyle name="20% - Accent3 3 3 3 4 2 3" xfId="55469"/>
    <cellStyle name="20% - Accent3 3 3 3 4 3" xfId="28130"/>
    <cellStyle name="20% - Accent3 3 3 3 4 4" xfId="47191"/>
    <cellStyle name="20% - Accent3 3 3 3 5" xfId="3316"/>
    <cellStyle name="20% - Accent3 3 3 3 5 2" xfId="22426"/>
    <cellStyle name="20% - Accent3 3 3 3 5 3" xfId="41487"/>
    <cellStyle name="20% - Accent3 3 3 3 6" xfId="11642"/>
    <cellStyle name="20% - Accent3 3 3 3 6 2" xfId="30704"/>
    <cellStyle name="20% - Accent3 3 3 3 6 3" xfId="49765"/>
    <cellStyle name="20% - Accent3 3 3 3 7" xfId="19852"/>
    <cellStyle name="20% - Accent3 3 3 3 8" xfId="38913"/>
    <cellStyle name="20% - Accent3 3 3 4" xfId="500"/>
    <cellStyle name="20% - Accent3 3 3 4 2" xfId="6576"/>
    <cellStyle name="20% - Accent3 3 3 4 2 2" xfId="14858"/>
    <cellStyle name="20% - Accent3 3 3 4 2 2 2" xfId="33920"/>
    <cellStyle name="20% - Accent3 3 3 4 2 2 3" xfId="52981"/>
    <cellStyle name="20% - Accent3 3 3 4 2 3" xfId="25642"/>
    <cellStyle name="20% - Accent3 3 3 4 2 4" xfId="44703"/>
    <cellStyle name="20% - Accent3 3 3 4 3" xfId="9070"/>
    <cellStyle name="20% - Accent3 3 3 4 3 2" xfId="17348"/>
    <cellStyle name="20% - Accent3 3 3 4 3 2 2" xfId="36410"/>
    <cellStyle name="20% - Accent3 3 3 4 3 2 3" xfId="55471"/>
    <cellStyle name="20% - Accent3 3 3 4 3 3" xfId="28132"/>
    <cellStyle name="20% - Accent3 3 3 4 3 4" xfId="47193"/>
    <cellStyle name="20% - Accent3 3 3 4 4" xfId="3318"/>
    <cellStyle name="20% - Accent3 3 3 4 4 2" xfId="22428"/>
    <cellStyle name="20% - Accent3 3 3 4 4 3" xfId="41489"/>
    <cellStyle name="20% - Accent3 3 3 4 5" xfId="11644"/>
    <cellStyle name="20% - Accent3 3 3 4 5 2" xfId="30706"/>
    <cellStyle name="20% - Accent3 3 3 4 5 3" xfId="49767"/>
    <cellStyle name="20% - Accent3 3 3 4 6" xfId="19854"/>
    <cellStyle name="20% - Accent3 3 3 4 7" xfId="38915"/>
    <cellStyle name="20% - Accent3 3 3 5" xfId="501"/>
    <cellStyle name="20% - Accent3 3 3 5 2" xfId="6577"/>
    <cellStyle name="20% - Accent3 3 3 5 2 2" xfId="14859"/>
    <cellStyle name="20% - Accent3 3 3 5 2 2 2" xfId="33921"/>
    <cellStyle name="20% - Accent3 3 3 5 2 2 3" xfId="52982"/>
    <cellStyle name="20% - Accent3 3 3 5 2 3" xfId="25643"/>
    <cellStyle name="20% - Accent3 3 3 5 2 4" xfId="44704"/>
    <cellStyle name="20% - Accent3 3 3 5 3" xfId="9071"/>
    <cellStyle name="20% - Accent3 3 3 5 3 2" xfId="17349"/>
    <cellStyle name="20% - Accent3 3 3 5 3 2 2" xfId="36411"/>
    <cellStyle name="20% - Accent3 3 3 5 3 2 3" xfId="55472"/>
    <cellStyle name="20% - Accent3 3 3 5 3 3" xfId="28133"/>
    <cellStyle name="20% - Accent3 3 3 5 3 4" xfId="47194"/>
    <cellStyle name="20% - Accent3 3 3 5 4" xfId="3319"/>
    <cellStyle name="20% - Accent3 3 3 5 4 2" xfId="22429"/>
    <cellStyle name="20% - Accent3 3 3 5 4 3" xfId="41490"/>
    <cellStyle name="20% - Accent3 3 3 5 5" xfId="11645"/>
    <cellStyle name="20% - Accent3 3 3 5 5 2" xfId="30707"/>
    <cellStyle name="20% - Accent3 3 3 5 5 3" xfId="49768"/>
    <cellStyle name="20% - Accent3 3 3 5 6" xfId="19855"/>
    <cellStyle name="20% - Accent3 3 3 5 7" xfId="38916"/>
    <cellStyle name="20% - Accent3 3 3 6" xfId="3320"/>
    <cellStyle name="20% - Accent3 3 3 6 2" xfId="11646"/>
    <cellStyle name="20% - Accent3 3 3 6 2 2" xfId="30708"/>
    <cellStyle name="20% - Accent3 3 3 6 2 3" xfId="49769"/>
    <cellStyle name="20% - Accent3 3 3 6 3" xfId="22430"/>
    <cellStyle name="20% - Accent3 3 3 6 4" xfId="41491"/>
    <cellStyle name="20% - Accent3 3 3 7" xfId="5952"/>
    <cellStyle name="20% - Accent3 3 3 7 2" xfId="14234"/>
    <cellStyle name="20% - Accent3 3 3 7 2 2" xfId="33296"/>
    <cellStyle name="20% - Accent3 3 3 7 2 3" xfId="52357"/>
    <cellStyle name="20% - Accent3 3 3 7 3" xfId="25018"/>
    <cellStyle name="20% - Accent3 3 3 7 4" xfId="44079"/>
    <cellStyle name="20% - Accent3 3 3 8" xfId="6571"/>
    <cellStyle name="20% - Accent3 3 3 8 2" xfId="14853"/>
    <cellStyle name="20% - Accent3 3 3 8 2 2" xfId="33915"/>
    <cellStyle name="20% - Accent3 3 3 8 2 3" xfId="52976"/>
    <cellStyle name="20% - Accent3 3 3 8 3" xfId="25637"/>
    <cellStyle name="20% - Accent3 3 3 8 4" xfId="44698"/>
    <cellStyle name="20% - Accent3 3 3 9" xfId="9065"/>
    <cellStyle name="20% - Accent3 3 3 9 2" xfId="17343"/>
    <cellStyle name="20% - Accent3 3 3 9 2 2" xfId="36405"/>
    <cellStyle name="20% - Accent3 3 3 9 2 3" xfId="55466"/>
    <cellStyle name="20% - Accent3 3 3 9 3" xfId="28127"/>
    <cellStyle name="20% - Accent3 3 3 9 4" xfId="47188"/>
    <cellStyle name="20% - Accent3 3 4" xfId="502"/>
    <cellStyle name="20% - Accent3 3 4 10" xfId="11647"/>
    <cellStyle name="20% - Accent3 3 4 10 2" xfId="30709"/>
    <cellStyle name="20% - Accent3 3 4 10 3" xfId="49770"/>
    <cellStyle name="20% - Accent3 3 4 11" xfId="19856"/>
    <cellStyle name="20% - Accent3 3 4 12" xfId="38917"/>
    <cellStyle name="20% - Accent3 3 4 2" xfId="503"/>
    <cellStyle name="20% - Accent3 3 4 2 2" xfId="504"/>
    <cellStyle name="20% - Accent3 3 4 2 2 2" xfId="6580"/>
    <cellStyle name="20% - Accent3 3 4 2 2 2 2" xfId="14862"/>
    <cellStyle name="20% - Accent3 3 4 2 2 2 2 2" xfId="33924"/>
    <cellStyle name="20% - Accent3 3 4 2 2 2 2 3" xfId="52985"/>
    <cellStyle name="20% - Accent3 3 4 2 2 2 3" xfId="25646"/>
    <cellStyle name="20% - Accent3 3 4 2 2 2 4" xfId="44707"/>
    <cellStyle name="20% - Accent3 3 4 2 2 3" xfId="9074"/>
    <cellStyle name="20% - Accent3 3 4 2 2 3 2" xfId="17352"/>
    <cellStyle name="20% - Accent3 3 4 2 2 3 2 2" xfId="36414"/>
    <cellStyle name="20% - Accent3 3 4 2 2 3 2 3" xfId="55475"/>
    <cellStyle name="20% - Accent3 3 4 2 2 3 3" xfId="28136"/>
    <cellStyle name="20% - Accent3 3 4 2 2 3 4" xfId="47197"/>
    <cellStyle name="20% - Accent3 3 4 2 2 4" xfId="3323"/>
    <cellStyle name="20% - Accent3 3 4 2 2 4 2" xfId="22433"/>
    <cellStyle name="20% - Accent3 3 4 2 2 4 3" xfId="41494"/>
    <cellStyle name="20% - Accent3 3 4 2 2 5" xfId="11649"/>
    <cellStyle name="20% - Accent3 3 4 2 2 5 2" xfId="30711"/>
    <cellStyle name="20% - Accent3 3 4 2 2 5 3" xfId="49772"/>
    <cellStyle name="20% - Accent3 3 4 2 2 6" xfId="19858"/>
    <cellStyle name="20% - Accent3 3 4 2 2 7" xfId="38919"/>
    <cellStyle name="20% - Accent3 3 4 2 3" xfId="6579"/>
    <cellStyle name="20% - Accent3 3 4 2 3 2" xfId="14861"/>
    <cellStyle name="20% - Accent3 3 4 2 3 2 2" xfId="33923"/>
    <cellStyle name="20% - Accent3 3 4 2 3 2 3" xfId="52984"/>
    <cellStyle name="20% - Accent3 3 4 2 3 3" xfId="25645"/>
    <cellStyle name="20% - Accent3 3 4 2 3 4" xfId="44706"/>
    <cellStyle name="20% - Accent3 3 4 2 4" xfId="9073"/>
    <cellStyle name="20% - Accent3 3 4 2 4 2" xfId="17351"/>
    <cellStyle name="20% - Accent3 3 4 2 4 2 2" xfId="36413"/>
    <cellStyle name="20% - Accent3 3 4 2 4 2 3" xfId="55474"/>
    <cellStyle name="20% - Accent3 3 4 2 4 3" xfId="28135"/>
    <cellStyle name="20% - Accent3 3 4 2 4 4" xfId="47196"/>
    <cellStyle name="20% - Accent3 3 4 2 5" xfId="3322"/>
    <cellStyle name="20% - Accent3 3 4 2 5 2" xfId="22432"/>
    <cellStyle name="20% - Accent3 3 4 2 5 3" xfId="41493"/>
    <cellStyle name="20% - Accent3 3 4 2 6" xfId="11648"/>
    <cellStyle name="20% - Accent3 3 4 2 6 2" xfId="30710"/>
    <cellStyle name="20% - Accent3 3 4 2 6 3" xfId="49771"/>
    <cellStyle name="20% - Accent3 3 4 2 7" xfId="19857"/>
    <cellStyle name="20% - Accent3 3 4 2 8" xfId="38918"/>
    <cellStyle name="20% - Accent3 3 4 3" xfId="505"/>
    <cellStyle name="20% - Accent3 3 4 3 2" xfId="6581"/>
    <cellStyle name="20% - Accent3 3 4 3 2 2" xfId="14863"/>
    <cellStyle name="20% - Accent3 3 4 3 2 2 2" xfId="33925"/>
    <cellStyle name="20% - Accent3 3 4 3 2 2 3" xfId="52986"/>
    <cellStyle name="20% - Accent3 3 4 3 2 3" xfId="25647"/>
    <cellStyle name="20% - Accent3 3 4 3 2 4" xfId="44708"/>
    <cellStyle name="20% - Accent3 3 4 3 3" xfId="9075"/>
    <cellStyle name="20% - Accent3 3 4 3 3 2" xfId="17353"/>
    <cellStyle name="20% - Accent3 3 4 3 3 2 2" xfId="36415"/>
    <cellStyle name="20% - Accent3 3 4 3 3 2 3" xfId="55476"/>
    <cellStyle name="20% - Accent3 3 4 3 3 3" xfId="28137"/>
    <cellStyle name="20% - Accent3 3 4 3 3 4" xfId="47198"/>
    <cellStyle name="20% - Accent3 3 4 3 4" xfId="3324"/>
    <cellStyle name="20% - Accent3 3 4 3 4 2" xfId="22434"/>
    <cellStyle name="20% - Accent3 3 4 3 4 3" xfId="41495"/>
    <cellStyle name="20% - Accent3 3 4 3 5" xfId="11650"/>
    <cellStyle name="20% - Accent3 3 4 3 5 2" xfId="30712"/>
    <cellStyle name="20% - Accent3 3 4 3 5 3" xfId="49773"/>
    <cellStyle name="20% - Accent3 3 4 3 6" xfId="19859"/>
    <cellStyle name="20% - Accent3 3 4 3 7" xfId="38920"/>
    <cellStyle name="20% - Accent3 3 4 4" xfId="506"/>
    <cellStyle name="20% - Accent3 3 4 4 2" xfId="6582"/>
    <cellStyle name="20% - Accent3 3 4 4 2 2" xfId="14864"/>
    <cellStyle name="20% - Accent3 3 4 4 2 2 2" xfId="33926"/>
    <cellStyle name="20% - Accent3 3 4 4 2 2 3" xfId="52987"/>
    <cellStyle name="20% - Accent3 3 4 4 2 3" xfId="25648"/>
    <cellStyle name="20% - Accent3 3 4 4 2 4" xfId="44709"/>
    <cellStyle name="20% - Accent3 3 4 4 3" xfId="9076"/>
    <cellStyle name="20% - Accent3 3 4 4 3 2" xfId="17354"/>
    <cellStyle name="20% - Accent3 3 4 4 3 2 2" xfId="36416"/>
    <cellStyle name="20% - Accent3 3 4 4 3 2 3" xfId="55477"/>
    <cellStyle name="20% - Accent3 3 4 4 3 3" xfId="28138"/>
    <cellStyle name="20% - Accent3 3 4 4 3 4" xfId="47199"/>
    <cellStyle name="20% - Accent3 3 4 4 4" xfId="3325"/>
    <cellStyle name="20% - Accent3 3 4 4 4 2" xfId="22435"/>
    <cellStyle name="20% - Accent3 3 4 4 4 3" xfId="41496"/>
    <cellStyle name="20% - Accent3 3 4 4 5" xfId="11651"/>
    <cellStyle name="20% - Accent3 3 4 4 5 2" xfId="30713"/>
    <cellStyle name="20% - Accent3 3 4 4 5 3" xfId="49774"/>
    <cellStyle name="20% - Accent3 3 4 4 6" xfId="19860"/>
    <cellStyle name="20% - Accent3 3 4 4 7" xfId="38921"/>
    <cellStyle name="20% - Accent3 3 4 5" xfId="3326"/>
    <cellStyle name="20% - Accent3 3 4 5 2" xfId="11652"/>
    <cellStyle name="20% - Accent3 3 4 5 2 2" xfId="30714"/>
    <cellStyle name="20% - Accent3 3 4 5 2 3" xfId="49775"/>
    <cellStyle name="20% - Accent3 3 4 5 3" xfId="22436"/>
    <cellStyle name="20% - Accent3 3 4 5 4" xfId="41497"/>
    <cellStyle name="20% - Accent3 3 4 6" xfId="5768"/>
    <cellStyle name="20% - Accent3 3 4 6 2" xfId="14050"/>
    <cellStyle name="20% - Accent3 3 4 6 2 2" xfId="33112"/>
    <cellStyle name="20% - Accent3 3 4 6 2 3" xfId="52173"/>
    <cellStyle name="20% - Accent3 3 4 6 3" xfId="24834"/>
    <cellStyle name="20% - Accent3 3 4 6 4" xfId="43895"/>
    <cellStyle name="20% - Accent3 3 4 7" xfId="6578"/>
    <cellStyle name="20% - Accent3 3 4 7 2" xfId="14860"/>
    <cellStyle name="20% - Accent3 3 4 7 2 2" xfId="33922"/>
    <cellStyle name="20% - Accent3 3 4 7 2 3" xfId="52983"/>
    <cellStyle name="20% - Accent3 3 4 7 3" xfId="25644"/>
    <cellStyle name="20% - Accent3 3 4 7 4" xfId="44705"/>
    <cellStyle name="20% - Accent3 3 4 8" xfId="9072"/>
    <cellStyle name="20% - Accent3 3 4 8 2" xfId="17350"/>
    <cellStyle name="20% - Accent3 3 4 8 2 2" xfId="36412"/>
    <cellStyle name="20% - Accent3 3 4 8 2 3" xfId="55473"/>
    <cellStyle name="20% - Accent3 3 4 8 3" xfId="28134"/>
    <cellStyle name="20% - Accent3 3 4 8 4" xfId="47195"/>
    <cellStyle name="20% - Accent3 3 4 9" xfId="3321"/>
    <cellStyle name="20% - Accent3 3 4 9 2" xfId="22431"/>
    <cellStyle name="20% - Accent3 3 4 9 3" xfId="41492"/>
    <cellStyle name="20% - Accent3 3 5" xfId="507"/>
    <cellStyle name="20% - Accent3 3 5 2" xfId="508"/>
    <cellStyle name="20% - Accent3 3 5 2 2" xfId="6584"/>
    <cellStyle name="20% - Accent3 3 5 2 2 2" xfId="14866"/>
    <cellStyle name="20% - Accent3 3 5 2 2 2 2" xfId="33928"/>
    <cellStyle name="20% - Accent3 3 5 2 2 2 3" xfId="52989"/>
    <cellStyle name="20% - Accent3 3 5 2 2 3" xfId="25650"/>
    <cellStyle name="20% - Accent3 3 5 2 2 4" xfId="44711"/>
    <cellStyle name="20% - Accent3 3 5 2 3" xfId="9078"/>
    <cellStyle name="20% - Accent3 3 5 2 3 2" xfId="17356"/>
    <cellStyle name="20% - Accent3 3 5 2 3 2 2" xfId="36418"/>
    <cellStyle name="20% - Accent3 3 5 2 3 2 3" xfId="55479"/>
    <cellStyle name="20% - Accent3 3 5 2 3 3" xfId="28140"/>
    <cellStyle name="20% - Accent3 3 5 2 3 4" xfId="47201"/>
    <cellStyle name="20% - Accent3 3 5 2 4" xfId="3328"/>
    <cellStyle name="20% - Accent3 3 5 2 4 2" xfId="22438"/>
    <cellStyle name="20% - Accent3 3 5 2 4 3" xfId="41499"/>
    <cellStyle name="20% - Accent3 3 5 2 5" xfId="11654"/>
    <cellStyle name="20% - Accent3 3 5 2 5 2" xfId="30716"/>
    <cellStyle name="20% - Accent3 3 5 2 5 3" xfId="49777"/>
    <cellStyle name="20% - Accent3 3 5 2 6" xfId="19862"/>
    <cellStyle name="20% - Accent3 3 5 2 7" xfId="38923"/>
    <cellStyle name="20% - Accent3 3 5 3" xfId="6583"/>
    <cellStyle name="20% - Accent3 3 5 3 2" xfId="14865"/>
    <cellStyle name="20% - Accent3 3 5 3 2 2" xfId="33927"/>
    <cellStyle name="20% - Accent3 3 5 3 2 3" xfId="52988"/>
    <cellStyle name="20% - Accent3 3 5 3 3" xfId="25649"/>
    <cellStyle name="20% - Accent3 3 5 3 4" xfId="44710"/>
    <cellStyle name="20% - Accent3 3 5 4" xfId="9077"/>
    <cellStyle name="20% - Accent3 3 5 4 2" xfId="17355"/>
    <cellStyle name="20% - Accent3 3 5 4 2 2" xfId="36417"/>
    <cellStyle name="20% - Accent3 3 5 4 2 3" xfId="55478"/>
    <cellStyle name="20% - Accent3 3 5 4 3" xfId="28139"/>
    <cellStyle name="20% - Accent3 3 5 4 4" xfId="47200"/>
    <cellStyle name="20% - Accent3 3 5 5" xfId="3327"/>
    <cellStyle name="20% - Accent3 3 5 5 2" xfId="22437"/>
    <cellStyle name="20% - Accent3 3 5 5 3" xfId="41498"/>
    <cellStyle name="20% - Accent3 3 5 6" xfId="11653"/>
    <cellStyle name="20% - Accent3 3 5 6 2" xfId="30715"/>
    <cellStyle name="20% - Accent3 3 5 6 3" xfId="49776"/>
    <cellStyle name="20% - Accent3 3 5 7" xfId="19861"/>
    <cellStyle name="20% - Accent3 3 5 8" xfId="38922"/>
    <cellStyle name="20% - Accent3 3 6" xfId="509"/>
    <cellStyle name="20% - Accent3 3 6 2" xfId="510"/>
    <cellStyle name="20% - Accent3 3 6 2 2" xfId="6586"/>
    <cellStyle name="20% - Accent3 3 6 2 2 2" xfId="14868"/>
    <cellStyle name="20% - Accent3 3 6 2 2 2 2" xfId="33930"/>
    <cellStyle name="20% - Accent3 3 6 2 2 2 3" xfId="52991"/>
    <cellStyle name="20% - Accent3 3 6 2 2 3" xfId="25652"/>
    <cellStyle name="20% - Accent3 3 6 2 2 4" xfId="44713"/>
    <cellStyle name="20% - Accent3 3 6 2 3" xfId="9080"/>
    <cellStyle name="20% - Accent3 3 6 2 3 2" xfId="17358"/>
    <cellStyle name="20% - Accent3 3 6 2 3 2 2" xfId="36420"/>
    <cellStyle name="20% - Accent3 3 6 2 3 2 3" xfId="55481"/>
    <cellStyle name="20% - Accent3 3 6 2 3 3" xfId="28142"/>
    <cellStyle name="20% - Accent3 3 6 2 3 4" xfId="47203"/>
    <cellStyle name="20% - Accent3 3 6 2 4" xfId="3330"/>
    <cellStyle name="20% - Accent3 3 6 2 4 2" xfId="22440"/>
    <cellStyle name="20% - Accent3 3 6 2 4 3" xfId="41501"/>
    <cellStyle name="20% - Accent3 3 6 2 5" xfId="11656"/>
    <cellStyle name="20% - Accent3 3 6 2 5 2" xfId="30718"/>
    <cellStyle name="20% - Accent3 3 6 2 5 3" xfId="49779"/>
    <cellStyle name="20% - Accent3 3 6 2 6" xfId="19864"/>
    <cellStyle name="20% - Accent3 3 6 2 7" xfId="38925"/>
    <cellStyle name="20% - Accent3 3 6 3" xfId="6585"/>
    <cellStyle name="20% - Accent3 3 6 3 2" xfId="14867"/>
    <cellStyle name="20% - Accent3 3 6 3 2 2" xfId="33929"/>
    <cellStyle name="20% - Accent3 3 6 3 2 3" xfId="52990"/>
    <cellStyle name="20% - Accent3 3 6 3 3" xfId="25651"/>
    <cellStyle name="20% - Accent3 3 6 3 4" xfId="44712"/>
    <cellStyle name="20% - Accent3 3 6 4" xfId="9079"/>
    <cellStyle name="20% - Accent3 3 6 4 2" xfId="17357"/>
    <cellStyle name="20% - Accent3 3 6 4 2 2" xfId="36419"/>
    <cellStyle name="20% - Accent3 3 6 4 2 3" xfId="55480"/>
    <cellStyle name="20% - Accent3 3 6 4 3" xfId="28141"/>
    <cellStyle name="20% - Accent3 3 6 4 4" xfId="47202"/>
    <cellStyle name="20% - Accent3 3 6 5" xfId="3329"/>
    <cellStyle name="20% - Accent3 3 6 5 2" xfId="22439"/>
    <cellStyle name="20% - Accent3 3 6 5 3" xfId="41500"/>
    <cellStyle name="20% - Accent3 3 6 6" xfId="11655"/>
    <cellStyle name="20% - Accent3 3 6 6 2" xfId="30717"/>
    <cellStyle name="20% - Accent3 3 6 6 3" xfId="49778"/>
    <cellStyle name="20% - Accent3 3 6 7" xfId="19863"/>
    <cellStyle name="20% - Accent3 3 6 8" xfId="38924"/>
    <cellStyle name="20% - Accent3 3 7" xfId="511"/>
    <cellStyle name="20% - Accent3 3 7 2" xfId="6587"/>
    <cellStyle name="20% - Accent3 3 7 2 2" xfId="14869"/>
    <cellStyle name="20% - Accent3 3 7 2 2 2" xfId="33931"/>
    <cellStyle name="20% - Accent3 3 7 2 2 3" xfId="52992"/>
    <cellStyle name="20% - Accent3 3 7 2 3" xfId="25653"/>
    <cellStyle name="20% - Accent3 3 7 2 4" xfId="44714"/>
    <cellStyle name="20% - Accent3 3 7 3" xfId="9081"/>
    <cellStyle name="20% - Accent3 3 7 3 2" xfId="17359"/>
    <cellStyle name="20% - Accent3 3 7 3 2 2" xfId="36421"/>
    <cellStyle name="20% - Accent3 3 7 3 2 3" xfId="55482"/>
    <cellStyle name="20% - Accent3 3 7 3 3" xfId="28143"/>
    <cellStyle name="20% - Accent3 3 7 3 4" xfId="47204"/>
    <cellStyle name="20% - Accent3 3 7 4" xfId="3331"/>
    <cellStyle name="20% - Accent3 3 7 4 2" xfId="22441"/>
    <cellStyle name="20% - Accent3 3 7 4 3" xfId="41502"/>
    <cellStyle name="20% - Accent3 3 7 5" xfId="11657"/>
    <cellStyle name="20% - Accent3 3 7 5 2" xfId="30719"/>
    <cellStyle name="20% - Accent3 3 7 5 3" xfId="49780"/>
    <cellStyle name="20% - Accent3 3 7 6" xfId="19865"/>
    <cellStyle name="20% - Accent3 3 7 7" xfId="38926"/>
    <cellStyle name="20% - Accent3 3 8" xfId="512"/>
    <cellStyle name="20% - Accent3 3 8 2" xfId="6588"/>
    <cellStyle name="20% - Accent3 3 8 2 2" xfId="14870"/>
    <cellStyle name="20% - Accent3 3 8 2 2 2" xfId="33932"/>
    <cellStyle name="20% - Accent3 3 8 2 2 3" xfId="52993"/>
    <cellStyle name="20% - Accent3 3 8 2 3" xfId="25654"/>
    <cellStyle name="20% - Accent3 3 8 2 4" xfId="44715"/>
    <cellStyle name="20% - Accent3 3 8 3" xfId="9082"/>
    <cellStyle name="20% - Accent3 3 8 3 2" xfId="17360"/>
    <cellStyle name="20% - Accent3 3 8 3 2 2" xfId="36422"/>
    <cellStyle name="20% - Accent3 3 8 3 2 3" xfId="55483"/>
    <cellStyle name="20% - Accent3 3 8 3 3" xfId="28144"/>
    <cellStyle name="20% - Accent3 3 8 3 4" xfId="47205"/>
    <cellStyle name="20% - Accent3 3 8 4" xfId="3332"/>
    <cellStyle name="20% - Accent3 3 8 4 2" xfId="22442"/>
    <cellStyle name="20% - Accent3 3 8 4 3" xfId="41503"/>
    <cellStyle name="20% - Accent3 3 8 5" xfId="11658"/>
    <cellStyle name="20% - Accent3 3 8 5 2" xfId="30720"/>
    <cellStyle name="20% - Accent3 3 8 5 3" xfId="49781"/>
    <cellStyle name="20% - Accent3 3 8 6" xfId="19866"/>
    <cellStyle name="20% - Accent3 3 8 7" xfId="38927"/>
    <cellStyle name="20% - Accent3 3 9" xfId="3333"/>
    <cellStyle name="20% - Accent3 3 9 2" xfId="11659"/>
    <cellStyle name="20% - Accent3 3 9 2 2" xfId="30721"/>
    <cellStyle name="20% - Accent3 3 9 2 3" xfId="49782"/>
    <cellStyle name="20% - Accent3 3 9 3" xfId="22443"/>
    <cellStyle name="20% - Accent3 3 9 4" xfId="41504"/>
    <cellStyle name="20% - Accent3 4" xfId="513"/>
    <cellStyle name="20% - Accent3 4 10" xfId="5680"/>
    <cellStyle name="20% - Accent3 4 10 2" xfId="13966"/>
    <cellStyle name="20% - Accent3 4 10 2 2" xfId="33028"/>
    <cellStyle name="20% - Accent3 4 10 2 3" xfId="52089"/>
    <cellStyle name="20% - Accent3 4 10 3" xfId="24750"/>
    <cellStyle name="20% - Accent3 4 10 4" xfId="43811"/>
    <cellStyle name="20% - Accent3 4 11" xfId="6589"/>
    <cellStyle name="20% - Accent3 4 11 2" xfId="14871"/>
    <cellStyle name="20% - Accent3 4 11 2 2" xfId="33933"/>
    <cellStyle name="20% - Accent3 4 11 2 3" xfId="52994"/>
    <cellStyle name="20% - Accent3 4 11 3" xfId="25655"/>
    <cellStyle name="20% - Accent3 4 11 4" xfId="44716"/>
    <cellStyle name="20% - Accent3 4 12" xfId="9083"/>
    <cellStyle name="20% - Accent3 4 12 2" xfId="17361"/>
    <cellStyle name="20% - Accent3 4 12 2 2" xfId="36423"/>
    <cellStyle name="20% - Accent3 4 12 2 3" xfId="55484"/>
    <cellStyle name="20% - Accent3 4 12 3" xfId="28145"/>
    <cellStyle name="20% - Accent3 4 12 4" xfId="47206"/>
    <cellStyle name="20% - Accent3 4 13" xfId="3334"/>
    <cellStyle name="20% - Accent3 4 13 2" xfId="22444"/>
    <cellStyle name="20% - Accent3 4 13 3" xfId="41505"/>
    <cellStyle name="20% - Accent3 4 14" xfId="11660"/>
    <cellStyle name="20% - Accent3 4 14 2" xfId="30722"/>
    <cellStyle name="20% - Accent3 4 14 3" xfId="49783"/>
    <cellStyle name="20% - Accent3 4 15" xfId="19867"/>
    <cellStyle name="20% - Accent3 4 16" xfId="38928"/>
    <cellStyle name="20% - Accent3 4 2" xfId="514"/>
    <cellStyle name="20% - Accent3 4 2 10" xfId="3335"/>
    <cellStyle name="20% - Accent3 4 2 10 2" xfId="22445"/>
    <cellStyle name="20% - Accent3 4 2 10 3" xfId="41506"/>
    <cellStyle name="20% - Accent3 4 2 11" xfId="11661"/>
    <cellStyle name="20% - Accent3 4 2 11 2" xfId="30723"/>
    <cellStyle name="20% - Accent3 4 2 11 3" xfId="49784"/>
    <cellStyle name="20% - Accent3 4 2 12" xfId="19868"/>
    <cellStyle name="20% - Accent3 4 2 13" xfId="38929"/>
    <cellStyle name="20% - Accent3 4 2 2" xfId="515"/>
    <cellStyle name="20% - Accent3 4 2 2 2" xfId="516"/>
    <cellStyle name="20% - Accent3 4 2 2 2 2" xfId="6592"/>
    <cellStyle name="20% - Accent3 4 2 2 2 2 2" xfId="14874"/>
    <cellStyle name="20% - Accent3 4 2 2 2 2 2 2" xfId="33936"/>
    <cellStyle name="20% - Accent3 4 2 2 2 2 2 3" xfId="52997"/>
    <cellStyle name="20% - Accent3 4 2 2 2 2 3" xfId="25658"/>
    <cellStyle name="20% - Accent3 4 2 2 2 2 4" xfId="44719"/>
    <cellStyle name="20% - Accent3 4 2 2 2 3" xfId="9086"/>
    <cellStyle name="20% - Accent3 4 2 2 2 3 2" xfId="17364"/>
    <cellStyle name="20% - Accent3 4 2 2 2 3 2 2" xfId="36426"/>
    <cellStyle name="20% - Accent3 4 2 2 2 3 2 3" xfId="55487"/>
    <cellStyle name="20% - Accent3 4 2 2 2 3 3" xfId="28148"/>
    <cellStyle name="20% - Accent3 4 2 2 2 3 4" xfId="47209"/>
    <cellStyle name="20% - Accent3 4 2 2 2 4" xfId="3337"/>
    <cellStyle name="20% - Accent3 4 2 2 2 4 2" xfId="22447"/>
    <cellStyle name="20% - Accent3 4 2 2 2 4 3" xfId="41508"/>
    <cellStyle name="20% - Accent3 4 2 2 2 5" xfId="11663"/>
    <cellStyle name="20% - Accent3 4 2 2 2 5 2" xfId="30725"/>
    <cellStyle name="20% - Accent3 4 2 2 2 5 3" xfId="49786"/>
    <cellStyle name="20% - Accent3 4 2 2 2 6" xfId="19870"/>
    <cellStyle name="20% - Accent3 4 2 2 2 7" xfId="38931"/>
    <cellStyle name="20% - Accent3 4 2 2 3" xfId="6591"/>
    <cellStyle name="20% - Accent3 4 2 2 3 2" xfId="14873"/>
    <cellStyle name="20% - Accent3 4 2 2 3 2 2" xfId="33935"/>
    <cellStyle name="20% - Accent3 4 2 2 3 2 3" xfId="52996"/>
    <cellStyle name="20% - Accent3 4 2 2 3 3" xfId="25657"/>
    <cellStyle name="20% - Accent3 4 2 2 3 4" xfId="44718"/>
    <cellStyle name="20% - Accent3 4 2 2 4" xfId="9085"/>
    <cellStyle name="20% - Accent3 4 2 2 4 2" xfId="17363"/>
    <cellStyle name="20% - Accent3 4 2 2 4 2 2" xfId="36425"/>
    <cellStyle name="20% - Accent3 4 2 2 4 2 3" xfId="55486"/>
    <cellStyle name="20% - Accent3 4 2 2 4 3" xfId="28147"/>
    <cellStyle name="20% - Accent3 4 2 2 4 4" xfId="47208"/>
    <cellStyle name="20% - Accent3 4 2 2 5" xfId="3336"/>
    <cellStyle name="20% - Accent3 4 2 2 5 2" xfId="22446"/>
    <cellStyle name="20% - Accent3 4 2 2 5 3" xfId="41507"/>
    <cellStyle name="20% - Accent3 4 2 2 6" xfId="11662"/>
    <cellStyle name="20% - Accent3 4 2 2 6 2" xfId="30724"/>
    <cellStyle name="20% - Accent3 4 2 2 6 3" xfId="49785"/>
    <cellStyle name="20% - Accent3 4 2 2 7" xfId="19869"/>
    <cellStyle name="20% - Accent3 4 2 2 8" xfId="38930"/>
    <cellStyle name="20% - Accent3 4 2 3" xfId="517"/>
    <cellStyle name="20% - Accent3 4 2 3 2" xfId="518"/>
    <cellStyle name="20% - Accent3 4 2 3 2 2" xfId="6594"/>
    <cellStyle name="20% - Accent3 4 2 3 2 2 2" xfId="14876"/>
    <cellStyle name="20% - Accent3 4 2 3 2 2 2 2" xfId="33938"/>
    <cellStyle name="20% - Accent3 4 2 3 2 2 2 3" xfId="52999"/>
    <cellStyle name="20% - Accent3 4 2 3 2 2 3" xfId="25660"/>
    <cellStyle name="20% - Accent3 4 2 3 2 2 4" xfId="44721"/>
    <cellStyle name="20% - Accent3 4 2 3 2 3" xfId="9088"/>
    <cellStyle name="20% - Accent3 4 2 3 2 3 2" xfId="17366"/>
    <cellStyle name="20% - Accent3 4 2 3 2 3 2 2" xfId="36428"/>
    <cellStyle name="20% - Accent3 4 2 3 2 3 2 3" xfId="55489"/>
    <cellStyle name="20% - Accent3 4 2 3 2 3 3" xfId="28150"/>
    <cellStyle name="20% - Accent3 4 2 3 2 3 4" xfId="47211"/>
    <cellStyle name="20% - Accent3 4 2 3 2 4" xfId="3339"/>
    <cellStyle name="20% - Accent3 4 2 3 2 4 2" xfId="22449"/>
    <cellStyle name="20% - Accent3 4 2 3 2 4 3" xfId="41510"/>
    <cellStyle name="20% - Accent3 4 2 3 2 5" xfId="11665"/>
    <cellStyle name="20% - Accent3 4 2 3 2 5 2" xfId="30727"/>
    <cellStyle name="20% - Accent3 4 2 3 2 5 3" xfId="49788"/>
    <cellStyle name="20% - Accent3 4 2 3 2 6" xfId="19872"/>
    <cellStyle name="20% - Accent3 4 2 3 2 7" xfId="38933"/>
    <cellStyle name="20% - Accent3 4 2 3 3" xfId="6593"/>
    <cellStyle name="20% - Accent3 4 2 3 3 2" xfId="14875"/>
    <cellStyle name="20% - Accent3 4 2 3 3 2 2" xfId="33937"/>
    <cellStyle name="20% - Accent3 4 2 3 3 2 3" xfId="52998"/>
    <cellStyle name="20% - Accent3 4 2 3 3 3" xfId="25659"/>
    <cellStyle name="20% - Accent3 4 2 3 3 4" xfId="44720"/>
    <cellStyle name="20% - Accent3 4 2 3 4" xfId="9087"/>
    <cellStyle name="20% - Accent3 4 2 3 4 2" xfId="17365"/>
    <cellStyle name="20% - Accent3 4 2 3 4 2 2" xfId="36427"/>
    <cellStyle name="20% - Accent3 4 2 3 4 2 3" xfId="55488"/>
    <cellStyle name="20% - Accent3 4 2 3 4 3" xfId="28149"/>
    <cellStyle name="20% - Accent3 4 2 3 4 4" xfId="47210"/>
    <cellStyle name="20% - Accent3 4 2 3 5" xfId="3338"/>
    <cellStyle name="20% - Accent3 4 2 3 5 2" xfId="22448"/>
    <cellStyle name="20% - Accent3 4 2 3 5 3" xfId="41509"/>
    <cellStyle name="20% - Accent3 4 2 3 6" xfId="11664"/>
    <cellStyle name="20% - Accent3 4 2 3 6 2" xfId="30726"/>
    <cellStyle name="20% - Accent3 4 2 3 6 3" xfId="49787"/>
    <cellStyle name="20% - Accent3 4 2 3 7" xfId="19871"/>
    <cellStyle name="20% - Accent3 4 2 3 8" xfId="38932"/>
    <cellStyle name="20% - Accent3 4 2 4" xfId="519"/>
    <cellStyle name="20% - Accent3 4 2 4 2" xfId="6595"/>
    <cellStyle name="20% - Accent3 4 2 4 2 2" xfId="14877"/>
    <cellStyle name="20% - Accent3 4 2 4 2 2 2" xfId="33939"/>
    <cellStyle name="20% - Accent3 4 2 4 2 2 3" xfId="53000"/>
    <cellStyle name="20% - Accent3 4 2 4 2 3" xfId="25661"/>
    <cellStyle name="20% - Accent3 4 2 4 2 4" xfId="44722"/>
    <cellStyle name="20% - Accent3 4 2 4 3" xfId="9089"/>
    <cellStyle name="20% - Accent3 4 2 4 3 2" xfId="17367"/>
    <cellStyle name="20% - Accent3 4 2 4 3 2 2" xfId="36429"/>
    <cellStyle name="20% - Accent3 4 2 4 3 2 3" xfId="55490"/>
    <cellStyle name="20% - Accent3 4 2 4 3 3" xfId="28151"/>
    <cellStyle name="20% - Accent3 4 2 4 3 4" xfId="47212"/>
    <cellStyle name="20% - Accent3 4 2 4 4" xfId="3340"/>
    <cellStyle name="20% - Accent3 4 2 4 4 2" xfId="22450"/>
    <cellStyle name="20% - Accent3 4 2 4 4 3" xfId="41511"/>
    <cellStyle name="20% - Accent3 4 2 4 5" xfId="11666"/>
    <cellStyle name="20% - Accent3 4 2 4 5 2" xfId="30728"/>
    <cellStyle name="20% - Accent3 4 2 4 5 3" xfId="49789"/>
    <cellStyle name="20% - Accent3 4 2 4 6" xfId="19873"/>
    <cellStyle name="20% - Accent3 4 2 4 7" xfId="38934"/>
    <cellStyle name="20% - Accent3 4 2 5" xfId="520"/>
    <cellStyle name="20% - Accent3 4 2 5 2" xfId="6596"/>
    <cellStyle name="20% - Accent3 4 2 5 2 2" xfId="14878"/>
    <cellStyle name="20% - Accent3 4 2 5 2 2 2" xfId="33940"/>
    <cellStyle name="20% - Accent3 4 2 5 2 2 3" xfId="53001"/>
    <cellStyle name="20% - Accent3 4 2 5 2 3" xfId="25662"/>
    <cellStyle name="20% - Accent3 4 2 5 2 4" xfId="44723"/>
    <cellStyle name="20% - Accent3 4 2 5 3" xfId="9090"/>
    <cellStyle name="20% - Accent3 4 2 5 3 2" xfId="17368"/>
    <cellStyle name="20% - Accent3 4 2 5 3 2 2" xfId="36430"/>
    <cellStyle name="20% - Accent3 4 2 5 3 2 3" xfId="55491"/>
    <cellStyle name="20% - Accent3 4 2 5 3 3" xfId="28152"/>
    <cellStyle name="20% - Accent3 4 2 5 3 4" xfId="47213"/>
    <cellStyle name="20% - Accent3 4 2 5 4" xfId="3341"/>
    <cellStyle name="20% - Accent3 4 2 5 4 2" xfId="22451"/>
    <cellStyle name="20% - Accent3 4 2 5 4 3" xfId="41512"/>
    <cellStyle name="20% - Accent3 4 2 5 5" xfId="11667"/>
    <cellStyle name="20% - Accent3 4 2 5 5 2" xfId="30729"/>
    <cellStyle name="20% - Accent3 4 2 5 5 3" xfId="49790"/>
    <cellStyle name="20% - Accent3 4 2 5 6" xfId="19874"/>
    <cellStyle name="20% - Accent3 4 2 5 7" xfId="38935"/>
    <cellStyle name="20% - Accent3 4 2 6" xfId="3342"/>
    <cellStyle name="20% - Accent3 4 2 6 2" xfId="11668"/>
    <cellStyle name="20% - Accent3 4 2 6 2 2" xfId="30730"/>
    <cellStyle name="20% - Accent3 4 2 6 2 3" xfId="49791"/>
    <cellStyle name="20% - Accent3 4 2 6 3" xfId="22452"/>
    <cellStyle name="20% - Accent3 4 2 6 4" xfId="41513"/>
    <cellStyle name="20% - Accent3 4 2 7" xfId="5882"/>
    <cellStyle name="20% - Accent3 4 2 7 2" xfId="14164"/>
    <cellStyle name="20% - Accent3 4 2 7 2 2" xfId="33226"/>
    <cellStyle name="20% - Accent3 4 2 7 2 3" xfId="52287"/>
    <cellStyle name="20% - Accent3 4 2 7 3" xfId="24948"/>
    <cellStyle name="20% - Accent3 4 2 7 4" xfId="44009"/>
    <cellStyle name="20% - Accent3 4 2 8" xfId="6590"/>
    <cellStyle name="20% - Accent3 4 2 8 2" xfId="14872"/>
    <cellStyle name="20% - Accent3 4 2 8 2 2" xfId="33934"/>
    <cellStyle name="20% - Accent3 4 2 8 2 3" xfId="52995"/>
    <cellStyle name="20% - Accent3 4 2 8 3" xfId="25656"/>
    <cellStyle name="20% - Accent3 4 2 8 4" xfId="44717"/>
    <cellStyle name="20% - Accent3 4 2 9" xfId="9084"/>
    <cellStyle name="20% - Accent3 4 2 9 2" xfId="17362"/>
    <cellStyle name="20% - Accent3 4 2 9 2 2" xfId="36424"/>
    <cellStyle name="20% - Accent3 4 2 9 2 3" xfId="55485"/>
    <cellStyle name="20% - Accent3 4 2 9 3" xfId="28146"/>
    <cellStyle name="20% - Accent3 4 2 9 4" xfId="47207"/>
    <cellStyle name="20% - Accent3 4 3" xfId="521"/>
    <cellStyle name="20% - Accent3 4 3 10" xfId="3343"/>
    <cellStyle name="20% - Accent3 4 3 10 2" xfId="22453"/>
    <cellStyle name="20% - Accent3 4 3 10 3" xfId="41514"/>
    <cellStyle name="20% - Accent3 4 3 11" xfId="11669"/>
    <cellStyle name="20% - Accent3 4 3 11 2" xfId="30731"/>
    <cellStyle name="20% - Accent3 4 3 11 3" xfId="49792"/>
    <cellStyle name="20% - Accent3 4 3 12" xfId="19875"/>
    <cellStyle name="20% - Accent3 4 3 13" xfId="38936"/>
    <cellStyle name="20% - Accent3 4 3 2" xfId="522"/>
    <cellStyle name="20% - Accent3 4 3 2 2" xfId="523"/>
    <cellStyle name="20% - Accent3 4 3 2 2 2" xfId="6599"/>
    <cellStyle name="20% - Accent3 4 3 2 2 2 2" xfId="14881"/>
    <cellStyle name="20% - Accent3 4 3 2 2 2 2 2" xfId="33943"/>
    <cellStyle name="20% - Accent3 4 3 2 2 2 2 3" xfId="53004"/>
    <cellStyle name="20% - Accent3 4 3 2 2 2 3" xfId="25665"/>
    <cellStyle name="20% - Accent3 4 3 2 2 2 4" xfId="44726"/>
    <cellStyle name="20% - Accent3 4 3 2 2 3" xfId="9093"/>
    <cellStyle name="20% - Accent3 4 3 2 2 3 2" xfId="17371"/>
    <cellStyle name="20% - Accent3 4 3 2 2 3 2 2" xfId="36433"/>
    <cellStyle name="20% - Accent3 4 3 2 2 3 2 3" xfId="55494"/>
    <cellStyle name="20% - Accent3 4 3 2 2 3 3" xfId="28155"/>
    <cellStyle name="20% - Accent3 4 3 2 2 3 4" xfId="47216"/>
    <cellStyle name="20% - Accent3 4 3 2 2 4" xfId="3345"/>
    <cellStyle name="20% - Accent3 4 3 2 2 4 2" xfId="22455"/>
    <cellStyle name="20% - Accent3 4 3 2 2 4 3" xfId="41516"/>
    <cellStyle name="20% - Accent3 4 3 2 2 5" xfId="11671"/>
    <cellStyle name="20% - Accent3 4 3 2 2 5 2" xfId="30733"/>
    <cellStyle name="20% - Accent3 4 3 2 2 5 3" xfId="49794"/>
    <cellStyle name="20% - Accent3 4 3 2 2 6" xfId="19877"/>
    <cellStyle name="20% - Accent3 4 3 2 2 7" xfId="38938"/>
    <cellStyle name="20% - Accent3 4 3 2 3" xfId="6598"/>
    <cellStyle name="20% - Accent3 4 3 2 3 2" xfId="14880"/>
    <cellStyle name="20% - Accent3 4 3 2 3 2 2" xfId="33942"/>
    <cellStyle name="20% - Accent3 4 3 2 3 2 3" xfId="53003"/>
    <cellStyle name="20% - Accent3 4 3 2 3 3" xfId="25664"/>
    <cellStyle name="20% - Accent3 4 3 2 3 4" xfId="44725"/>
    <cellStyle name="20% - Accent3 4 3 2 4" xfId="9092"/>
    <cellStyle name="20% - Accent3 4 3 2 4 2" xfId="17370"/>
    <cellStyle name="20% - Accent3 4 3 2 4 2 2" xfId="36432"/>
    <cellStyle name="20% - Accent3 4 3 2 4 2 3" xfId="55493"/>
    <cellStyle name="20% - Accent3 4 3 2 4 3" xfId="28154"/>
    <cellStyle name="20% - Accent3 4 3 2 4 4" xfId="47215"/>
    <cellStyle name="20% - Accent3 4 3 2 5" xfId="3344"/>
    <cellStyle name="20% - Accent3 4 3 2 5 2" xfId="22454"/>
    <cellStyle name="20% - Accent3 4 3 2 5 3" xfId="41515"/>
    <cellStyle name="20% - Accent3 4 3 2 6" xfId="11670"/>
    <cellStyle name="20% - Accent3 4 3 2 6 2" xfId="30732"/>
    <cellStyle name="20% - Accent3 4 3 2 6 3" xfId="49793"/>
    <cellStyle name="20% - Accent3 4 3 2 7" xfId="19876"/>
    <cellStyle name="20% - Accent3 4 3 2 8" xfId="38937"/>
    <cellStyle name="20% - Accent3 4 3 3" xfId="524"/>
    <cellStyle name="20% - Accent3 4 3 3 2" xfId="525"/>
    <cellStyle name="20% - Accent3 4 3 3 2 2" xfId="6601"/>
    <cellStyle name="20% - Accent3 4 3 3 2 2 2" xfId="14883"/>
    <cellStyle name="20% - Accent3 4 3 3 2 2 2 2" xfId="33945"/>
    <cellStyle name="20% - Accent3 4 3 3 2 2 2 3" xfId="53006"/>
    <cellStyle name="20% - Accent3 4 3 3 2 2 3" xfId="25667"/>
    <cellStyle name="20% - Accent3 4 3 3 2 2 4" xfId="44728"/>
    <cellStyle name="20% - Accent3 4 3 3 2 3" xfId="9095"/>
    <cellStyle name="20% - Accent3 4 3 3 2 3 2" xfId="17373"/>
    <cellStyle name="20% - Accent3 4 3 3 2 3 2 2" xfId="36435"/>
    <cellStyle name="20% - Accent3 4 3 3 2 3 2 3" xfId="55496"/>
    <cellStyle name="20% - Accent3 4 3 3 2 3 3" xfId="28157"/>
    <cellStyle name="20% - Accent3 4 3 3 2 3 4" xfId="47218"/>
    <cellStyle name="20% - Accent3 4 3 3 2 4" xfId="3347"/>
    <cellStyle name="20% - Accent3 4 3 3 2 4 2" xfId="22457"/>
    <cellStyle name="20% - Accent3 4 3 3 2 4 3" xfId="41518"/>
    <cellStyle name="20% - Accent3 4 3 3 2 5" xfId="11673"/>
    <cellStyle name="20% - Accent3 4 3 3 2 5 2" xfId="30735"/>
    <cellStyle name="20% - Accent3 4 3 3 2 5 3" xfId="49796"/>
    <cellStyle name="20% - Accent3 4 3 3 2 6" xfId="19879"/>
    <cellStyle name="20% - Accent3 4 3 3 2 7" xfId="38940"/>
    <cellStyle name="20% - Accent3 4 3 3 3" xfId="6600"/>
    <cellStyle name="20% - Accent3 4 3 3 3 2" xfId="14882"/>
    <cellStyle name="20% - Accent3 4 3 3 3 2 2" xfId="33944"/>
    <cellStyle name="20% - Accent3 4 3 3 3 2 3" xfId="53005"/>
    <cellStyle name="20% - Accent3 4 3 3 3 3" xfId="25666"/>
    <cellStyle name="20% - Accent3 4 3 3 3 4" xfId="44727"/>
    <cellStyle name="20% - Accent3 4 3 3 4" xfId="9094"/>
    <cellStyle name="20% - Accent3 4 3 3 4 2" xfId="17372"/>
    <cellStyle name="20% - Accent3 4 3 3 4 2 2" xfId="36434"/>
    <cellStyle name="20% - Accent3 4 3 3 4 2 3" xfId="55495"/>
    <cellStyle name="20% - Accent3 4 3 3 4 3" xfId="28156"/>
    <cellStyle name="20% - Accent3 4 3 3 4 4" xfId="47217"/>
    <cellStyle name="20% - Accent3 4 3 3 5" xfId="3346"/>
    <cellStyle name="20% - Accent3 4 3 3 5 2" xfId="22456"/>
    <cellStyle name="20% - Accent3 4 3 3 5 3" xfId="41517"/>
    <cellStyle name="20% - Accent3 4 3 3 6" xfId="11672"/>
    <cellStyle name="20% - Accent3 4 3 3 6 2" xfId="30734"/>
    <cellStyle name="20% - Accent3 4 3 3 6 3" xfId="49795"/>
    <cellStyle name="20% - Accent3 4 3 3 7" xfId="19878"/>
    <cellStyle name="20% - Accent3 4 3 3 8" xfId="38939"/>
    <cellStyle name="20% - Accent3 4 3 4" xfId="526"/>
    <cellStyle name="20% - Accent3 4 3 4 2" xfId="6602"/>
    <cellStyle name="20% - Accent3 4 3 4 2 2" xfId="14884"/>
    <cellStyle name="20% - Accent3 4 3 4 2 2 2" xfId="33946"/>
    <cellStyle name="20% - Accent3 4 3 4 2 2 3" xfId="53007"/>
    <cellStyle name="20% - Accent3 4 3 4 2 3" xfId="25668"/>
    <cellStyle name="20% - Accent3 4 3 4 2 4" xfId="44729"/>
    <cellStyle name="20% - Accent3 4 3 4 3" xfId="9096"/>
    <cellStyle name="20% - Accent3 4 3 4 3 2" xfId="17374"/>
    <cellStyle name="20% - Accent3 4 3 4 3 2 2" xfId="36436"/>
    <cellStyle name="20% - Accent3 4 3 4 3 2 3" xfId="55497"/>
    <cellStyle name="20% - Accent3 4 3 4 3 3" xfId="28158"/>
    <cellStyle name="20% - Accent3 4 3 4 3 4" xfId="47219"/>
    <cellStyle name="20% - Accent3 4 3 4 4" xfId="3348"/>
    <cellStyle name="20% - Accent3 4 3 4 4 2" xfId="22458"/>
    <cellStyle name="20% - Accent3 4 3 4 4 3" xfId="41519"/>
    <cellStyle name="20% - Accent3 4 3 4 5" xfId="11674"/>
    <cellStyle name="20% - Accent3 4 3 4 5 2" xfId="30736"/>
    <cellStyle name="20% - Accent3 4 3 4 5 3" xfId="49797"/>
    <cellStyle name="20% - Accent3 4 3 4 6" xfId="19880"/>
    <cellStyle name="20% - Accent3 4 3 4 7" xfId="38941"/>
    <cellStyle name="20% - Accent3 4 3 5" xfId="527"/>
    <cellStyle name="20% - Accent3 4 3 5 2" xfId="6603"/>
    <cellStyle name="20% - Accent3 4 3 5 2 2" xfId="14885"/>
    <cellStyle name="20% - Accent3 4 3 5 2 2 2" xfId="33947"/>
    <cellStyle name="20% - Accent3 4 3 5 2 2 3" xfId="53008"/>
    <cellStyle name="20% - Accent3 4 3 5 2 3" xfId="25669"/>
    <cellStyle name="20% - Accent3 4 3 5 2 4" xfId="44730"/>
    <cellStyle name="20% - Accent3 4 3 5 3" xfId="9097"/>
    <cellStyle name="20% - Accent3 4 3 5 3 2" xfId="17375"/>
    <cellStyle name="20% - Accent3 4 3 5 3 2 2" xfId="36437"/>
    <cellStyle name="20% - Accent3 4 3 5 3 2 3" xfId="55498"/>
    <cellStyle name="20% - Accent3 4 3 5 3 3" xfId="28159"/>
    <cellStyle name="20% - Accent3 4 3 5 3 4" xfId="47220"/>
    <cellStyle name="20% - Accent3 4 3 5 4" xfId="3349"/>
    <cellStyle name="20% - Accent3 4 3 5 4 2" xfId="22459"/>
    <cellStyle name="20% - Accent3 4 3 5 4 3" xfId="41520"/>
    <cellStyle name="20% - Accent3 4 3 5 5" xfId="11675"/>
    <cellStyle name="20% - Accent3 4 3 5 5 2" xfId="30737"/>
    <cellStyle name="20% - Accent3 4 3 5 5 3" xfId="49798"/>
    <cellStyle name="20% - Accent3 4 3 5 6" xfId="19881"/>
    <cellStyle name="20% - Accent3 4 3 5 7" xfId="38942"/>
    <cellStyle name="20% - Accent3 4 3 6" xfId="3350"/>
    <cellStyle name="20% - Accent3 4 3 6 2" xfId="11676"/>
    <cellStyle name="20% - Accent3 4 3 6 2 2" xfId="30738"/>
    <cellStyle name="20% - Accent3 4 3 6 2 3" xfId="49799"/>
    <cellStyle name="20% - Accent3 4 3 6 3" xfId="22460"/>
    <cellStyle name="20% - Accent3 4 3 6 4" xfId="41521"/>
    <cellStyle name="20% - Accent3 4 3 7" xfId="5980"/>
    <cellStyle name="20% - Accent3 4 3 7 2" xfId="14262"/>
    <cellStyle name="20% - Accent3 4 3 7 2 2" xfId="33324"/>
    <cellStyle name="20% - Accent3 4 3 7 2 3" xfId="52385"/>
    <cellStyle name="20% - Accent3 4 3 7 3" xfId="25046"/>
    <cellStyle name="20% - Accent3 4 3 7 4" xfId="44107"/>
    <cellStyle name="20% - Accent3 4 3 8" xfId="6597"/>
    <cellStyle name="20% - Accent3 4 3 8 2" xfId="14879"/>
    <cellStyle name="20% - Accent3 4 3 8 2 2" xfId="33941"/>
    <cellStyle name="20% - Accent3 4 3 8 2 3" xfId="53002"/>
    <cellStyle name="20% - Accent3 4 3 8 3" xfId="25663"/>
    <cellStyle name="20% - Accent3 4 3 8 4" xfId="44724"/>
    <cellStyle name="20% - Accent3 4 3 9" xfId="9091"/>
    <cellStyle name="20% - Accent3 4 3 9 2" xfId="17369"/>
    <cellStyle name="20% - Accent3 4 3 9 2 2" xfId="36431"/>
    <cellStyle name="20% - Accent3 4 3 9 2 3" xfId="55492"/>
    <cellStyle name="20% - Accent3 4 3 9 3" xfId="28153"/>
    <cellStyle name="20% - Accent3 4 3 9 4" xfId="47214"/>
    <cellStyle name="20% - Accent3 4 4" xfId="528"/>
    <cellStyle name="20% - Accent3 4 4 10" xfId="11677"/>
    <cellStyle name="20% - Accent3 4 4 10 2" xfId="30739"/>
    <cellStyle name="20% - Accent3 4 4 10 3" xfId="49800"/>
    <cellStyle name="20% - Accent3 4 4 11" xfId="19882"/>
    <cellStyle name="20% - Accent3 4 4 12" xfId="38943"/>
    <cellStyle name="20% - Accent3 4 4 2" xfId="529"/>
    <cellStyle name="20% - Accent3 4 4 2 2" xfId="530"/>
    <cellStyle name="20% - Accent3 4 4 2 2 2" xfId="6606"/>
    <cellStyle name="20% - Accent3 4 4 2 2 2 2" xfId="14888"/>
    <cellStyle name="20% - Accent3 4 4 2 2 2 2 2" xfId="33950"/>
    <cellStyle name="20% - Accent3 4 4 2 2 2 2 3" xfId="53011"/>
    <cellStyle name="20% - Accent3 4 4 2 2 2 3" xfId="25672"/>
    <cellStyle name="20% - Accent3 4 4 2 2 2 4" xfId="44733"/>
    <cellStyle name="20% - Accent3 4 4 2 2 3" xfId="9100"/>
    <cellStyle name="20% - Accent3 4 4 2 2 3 2" xfId="17378"/>
    <cellStyle name="20% - Accent3 4 4 2 2 3 2 2" xfId="36440"/>
    <cellStyle name="20% - Accent3 4 4 2 2 3 2 3" xfId="55501"/>
    <cellStyle name="20% - Accent3 4 4 2 2 3 3" xfId="28162"/>
    <cellStyle name="20% - Accent3 4 4 2 2 3 4" xfId="47223"/>
    <cellStyle name="20% - Accent3 4 4 2 2 4" xfId="3353"/>
    <cellStyle name="20% - Accent3 4 4 2 2 4 2" xfId="22463"/>
    <cellStyle name="20% - Accent3 4 4 2 2 4 3" xfId="41524"/>
    <cellStyle name="20% - Accent3 4 4 2 2 5" xfId="11679"/>
    <cellStyle name="20% - Accent3 4 4 2 2 5 2" xfId="30741"/>
    <cellStyle name="20% - Accent3 4 4 2 2 5 3" xfId="49802"/>
    <cellStyle name="20% - Accent3 4 4 2 2 6" xfId="19884"/>
    <cellStyle name="20% - Accent3 4 4 2 2 7" xfId="38945"/>
    <cellStyle name="20% - Accent3 4 4 2 3" xfId="6605"/>
    <cellStyle name="20% - Accent3 4 4 2 3 2" xfId="14887"/>
    <cellStyle name="20% - Accent3 4 4 2 3 2 2" xfId="33949"/>
    <cellStyle name="20% - Accent3 4 4 2 3 2 3" xfId="53010"/>
    <cellStyle name="20% - Accent3 4 4 2 3 3" xfId="25671"/>
    <cellStyle name="20% - Accent3 4 4 2 3 4" xfId="44732"/>
    <cellStyle name="20% - Accent3 4 4 2 4" xfId="9099"/>
    <cellStyle name="20% - Accent3 4 4 2 4 2" xfId="17377"/>
    <cellStyle name="20% - Accent3 4 4 2 4 2 2" xfId="36439"/>
    <cellStyle name="20% - Accent3 4 4 2 4 2 3" xfId="55500"/>
    <cellStyle name="20% - Accent3 4 4 2 4 3" xfId="28161"/>
    <cellStyle name="20% - Accent3 4 4 2 4 4" xfId="47222"/>
    <cellStyle name="20% - Accent3 4 4 2 5" xfId="3352"/>
    <cellStyle name="20% - Accent3 4 4 2 5 2" xfId="22462"/>
    <cellStyle name="20% - Accent3 4 4 2 5 3" xfId="41523"/>
    <cellStyle name="20% - Accent3 4 4 2 6" xfId="11678"/>
    <cellStyle name="20% - Accent3 4 4 2 6 2" xfId="30740"/>
    <cellStyle name="20% - Accent3 4 4 2 6 3" xfId="49801"/>
    <cellStyle name="20% - Accent3 4 4 2 7" xfId="19883"/>
    <cellStyle name="20% - Accent3 4 4 2 8" xfId="38944"/>
    <cellStyle name="20% - Accent3 4 4 3" xfId="531"/>
    <cellStyle name="20% - Accent3 4 4 3 2" xfId="6607"/>
    <cellStyle name="20% - Accent3 4 4 3 2 2" xfId="14889"/>
    <cellStyle name="20% - Accent3 4 4 3 2 2 2" xfId="33951"/>
    <cellStyle name="20% - Accent3 4 4 3 2 2 3" xfId="53012"/>
    <cellStyle name="20% - Accent3 4 4 3 2 3" xfId="25673"/>
    <cellStyle name="20% - Accent3 4 4 3 2 4" xfId="44734"/>
    <cellStyle name="20% - Accent3 4 4 3 3" xfId="9101"/>
    <cellStyle name="20% - Accent3 4 4 3 3 2" xfId="17379"/>
    <cellStyle name="20% - Accent3 4 4 3 3 2 2" xfId="36441"/>
    <cellStyle name="20% - Accent3 4 4 3 3 2 3" xfId="55502"/>
    <cellStyle name="20% - Accent3 4 4 3 3 3" xfId="28163"/>
    <cellStyle name="20% - Accent3 4 4 3 3 4" xfId="47224"/>
    <cellStyle name="20% - Accent3 4 4 3 4" xfId="3354"/>
    <cellStyle name="20% - Accent3 4 4 3 4 2" xfId="22464"/>
    <cellStyle name="20% - Accent3 4 4 3 4 3" xfId="41525"/>
    <cellStyle name="20% - Accent3 4 4 3 5" xfId="11680"/>
    <cellStyle name="20% - Accent3 4 4 3 5 2" xfId="30742"/>
    <cellStyle name="20% - Accent3 4 4 3 5 3" xfId="49803"/>
    <cellStyle name="20% - Accent3 4 4 3 6" xfId="19885"/>
    <cellStyle name="20% - Accent3 4 4 3 7" xfId="38946"/>
    <cellStyle name="20% - Accent3 4 4 4" xfId="532"/>
    <cellStyle name="20% - Accent3 4 4 4 2" xfId="6608"/>
    <cellStyle name="20% - Accent3 4 4 4 2 2" xfId="14890"/>
    <cellStyle name="20% - Accent3 4 4 4 2 2 2" xfId="33952"/>
    <cellStyle name="20% - Accent3 4 4 4 2 2 3" xfId="53013"/>
    <cellStyle name="20% - Accent3 4 4 4 2 3" xfId="25674"/>
    <cellStyle name="20% - Accent3 4 4 4 2 4" xfId="44735"/>
    <cellStyle name="20% - Accent3 4 4 4 3" xfId="9102"/>
    <cellStyle name="20% - Accent3 4 4 4 3 2" xfId="17380"/>
    <cellStyle name="20% - Accent3 4 4 4 3 2 2" xfId="36442"/>
    <cellStyle name="20% - Accent3 4 4 4 3 2 3" xfId="55503"/>
    <cellStyle name="20% - Accent3 4 4 4 3 3" xfId="28164"/>
    <cellStyle name="20% - Accent3 4 4 4 3 4" xfId="47225"/>
    <cellStyle name="20% - Accent3 4 4 4 4" xfId="3355"/>
    <cellStyle name="20% - Accent3 4 4 4 4 2" xfId="22465"/>
    <cellStyle name="20% - Accent3 4 4 4 4 3" xfId="41526"/>
    <cellStyle name="20% - Accent3 4 4 4 5" xfId="11681"/>
    <cellStyle name="20% - Accent3 4 4 4 5 2" xfId="30743"/>
    <cellStyle name="20% - Accent3 4 4 4 5 3" xfId="49804"/>
    <cellStyle name="20% - Accent3 4 4 4 6" xfId="19886"/>
    <cellStyle name="20% - Accent3 4 4 4 7" xfId="38947"/>
    <cellStyle name="20% - Accent3 4 4 5" xfId="3356"/>
    <cellStyle name="20% - Accent3 4 4 5 2" xfId="11682"/>
    <cellStyle name="20% - Accent3 4 4 5 2 2" xfId="30744"/>
    <cellStyle name="20% - Accent3 4 4 5 2 3" xfId="49805"/>
    <cellStyle name="20% - Accent3 4 4 5 3" xfId="22466"/>
    <cellStyle name="20% - Accent3 4 4 5 4" xfId="41527"/>
    <cellStyle name="20% - Accent3 4 4 6" xfId="5796"/>
    <cellStyle name="20% - Accent3 4 4 6 2" xfId="14078"/>
    <cellStyle name="20% - Accent3 4 4 6 2 2" xfId="33140"/>
    <cellStyle name="20% - Accent3 4 4 6 2 3" xfId="52201"/>
    <cellStyle name="20% - Accent3 4 4 6 3" xfId="24862"/>
    <cellStyle name="20% - Accent3 4 4 6 4" xfId="43923"/>
    <cellStyle name="20% - Accent3 4 4 7" xfId="6604"/>
    <cellStyle name="20% - Accent3 4 4 7 2" xfId="14886"/>
    <cellStyle name="20% - Accent3 4 4 7 2 2" xfId="33948"/>
    <cellStyle name="20% - Accent3 4 4 7 2 3" xfId="53009"/>
    <cellStyle name="20% - Accent3 4 4 7 3" xfId="25670"/>
    <cellStyle name="20% - Accent3 4 4 7 4" xfId="44731"/>
    <cellStyle name="20% - Accent3 4 4 8" xfId="9098"/>
    <cellStyle name="20% - Accent3 4 4 8 2" xfId="17376"/>
    <cellStyle name="20% - Accent3 4 4 8 2 2" xfId="36438"/>
    <cellStyle name="20% - Accent3 4 4 8 2 3" xfId="55499"/>
    <cellStyle name="20% - Accent3 4 4 8 3" xfId="28160"/>
    <cellStyle name="20% - Accent3 4 4 8 4" xfId="47221"/>
    <cellStyle name="20% - Accent3 4 4 9" xfId="3351"/>
    <cellStyle name="20% - Accent3 4 4 9 2" xfId="22461"/>
    <cellStyle name="20% - Accent3 4 4 9 3" xfId="41522"/>
    <cellStyle name="20% - Accent3 4 5" xfId="533"/>
    <cellStyle name="20% - Accent3 4 5 2" xfId="534"/>
    <cellStyle name="20% - Accent3 4 5 2 2" xfId="6610"/>
    <cellStyle name="20% - Accent3 4 5 2 2 2" xfId="14892"/>
    <cellStyle name="20% - Accent3 4 5 2 2 2 2" xfId="33954"/>
    <cellStyle name="20% - Accent3 4 5 2 2 2 3" xfId="53015"/>
    <cellStyle name="20% - Accent3 4 5 2 2 3" xfId="25676"/>
    <cellStyle name="20% - Accent3 4 5 2 2 4" xfId="44737"/>
    <cellStyle name="20% - Accent3 4 5 2 3" xfId="9104"/>
    <cellStyle name="20% - Accent3 4 5 2 3 2" xfId="17382"/>
    <cellStyle name="20% - Accent3 4 5 2 3 2 2" xfId="36444"/>
    <cellStyle name="20% - Accent3 4 5 2 3 2 3" xfId="55505"/>
    <cellStyle name="20% - Accent3 4 5 2 3 3" xfId="28166"/>
    <cellStyle name="20% - Accent3 4 5 2 3 4" xfId="47227"/>
    <cellStyle name="20% - Accent3 4 5 2 4" xfId="3358"/>
    <cellStyle name="20% - Accent3 4 5 2 4 2" xfId="22468"/>
    <cellStyle name="20% - Accent3 4 5 2 4 3" xfId="41529"/>
    <cellStyle name="20% - Accent3 4 5 2 5" xfId="11684"/>
    <cellStyle name="20% - Accent3 4 5 2 5 2" xfId="30746"/>
    <cellStyle name="20% - Accent3 4 5 2 5 3" xfId="49807"/>
    <cellStyle name="20% - Accent3 4 5 2 6" xfId="19888"/>
    <cellStyle name="20% - Accent3 4 5 2 7" xfId="38949"/>
    <cellStyle name="20% - Accent3 4 5 3" xfId="6609"/>
    <cellStyle name="20% - Accent3 4 5 3 2" xfId="14891"/>
    <cellStyle name="20% - Accent3 4 5 3 2 2" xfId="33953"/>
    <cellStyle name="20% - Accent3 4 5 3 2 3" xfId="53014"/>
    <cellStyle name="20% - Accent3 4 5 3 3" xfId="25675"/>
    <cellStyle name="20% - Accent3 4 5 3 4" xfId="44736"/>
    <cellStyle name="20% - Accent3 4 5 4" xfId="9103"/>
    <cellStyle name="20% - Accent3 4 5 4 2" xfId="17381"/>
    <cellStyle name="20% - Accent3 4 5 4 2 2" xfId="36443"/>
    <cellStyle name="20% - Accent3 4 5 4 2 3" xfId="55504"/>
    <cellStyle name="20% - Accent3 4 5 4 3" xfId="28165"/>
    <cellStyle name="20% - Accent3 4 5 4 4" xfId="47226"/>
    <cellStyle name="20% - Accent3 4 5 5" xfId="3357"/>
    <cellStyle name="20% - Accent3 4 5 5 2" xfId="22467"/>
    <cellStyle name="20% - Accent3 4 5 5 3" xfId="41528"/>
    <cellStyle name="20% - Accent3 4 5 6" xfId="11683"/>
    <cellStyle name="20% - Accent3 4 5 6 2" xfId="30745"/>
    <cellStyle name="20% - Accent3 4 5 6 3" xfId="49806"/>
    <cellStyle name="20% - Accent3 4 5 7" xfId="19887"/>
    <cellStyle name="20% - Accent3 4 5 8" xfId="38948"/>
    <cellStyle name="20% - Accent3 4 6" xfId="535"/>
    <cellStyle name="20% - Accent3 4 6 2" xfId="536"/>
    <cellStyle name="20% - Accent3 4 6 2 2" xfId="6612"/>
    <cellStyle name="20% - Accent3 4 6 2 2 2" xfId="14894"/>
    <cellStyle name="20% - Accent3 4 6 2 2 2 2" xfId="33956"/>
    <cellStyle name="20% - Accent3 4 6 2 2 2 3" xfId="53017"/>
    <cellStyle name="20% - Accent3 4 6 2 2 3" xfId="25678"/>
    <cellStyle name="20% - Accent3 4 6 2 2 4" xfId="44739"/>
    <cellStyle name="20% - Accent3 4 6 2 3" xfId="9106"/>
    <cellStyle name="20% - Accent3 4 6 2 3 2" xfId="17384"/>
    <cellStyle name="20% - Accent3 4 6 2 3 2 2" xfId="36446"/>
    <cellStyle name="20% - Accent3 4 6 2 3 2 3" xfId="55507"/>
    <cellStyle name="20% - Accent3 4 6 2 3 3" xfId="28168"/>
    <cellStyle name="20% - Accent3 4 6 2 3 4" xfId="47229"/>
    <cellStyle name="20% - Accent3 4 6 2 4" xfId="3360"/>
    <cellStyle name="20% - Accent3 4 6 2 4 2" xfId="22470"/>
    <cellStyle name="20% - Accent3 4 6 2 4 3" xfId="41531"/>
    <cellStyle name="20% - Accent3 4 6 2 5" xfId="11686"/>
    <cellStyle name="20% - Accent3 4 6 2 5 2" xfId="30748"/>
    <cellStyle name="20% - Accent3 4 6 2 5 3" xfId="49809"/>
    <cellStyle name="20% - Accent3 4 6 2 6" xfId="19890"/>
    <cellStyle name="20% - Accent3 4 6 2 7" xfId="38951"/>
    <cellStyle name="20% - Accent3 4 6 3" xfId="6611"/>
    <cellStyle name="20% - Accent3 4 6 3 2" xfId="14893"/>
    <cellStyle name="20% - Accent3 4 6 3 2 2" xfId="33955"/>
    <cellStyle name="20% - Accent3 4 6 3 2 3" xfId="53016"/>
    <cellStyle name="20% - Accent3 4 6 3 3" xfId="25677"/>
    <cellStyle name="20% - Accent3 4 6 3 4" xfId="44738"/>
    <cellStyle name="20% - Accent3 4 6 4" xfId="9105"/>
    <cellStyle name="20% - Accent3 4 6 4 2" xfId="17383"/>
    <cellStyle name="20% - Accent3 4 6 4 2 2" xfId="36445"/>
    <cellStyle name="20% - Accent3 4 6 4 2 3" xfId="55506"/>
    <cellStyle name="20% - Accent3 4 6 4 3" xfId="28167"/>
    <cellStyle name="20% - Accent3 4 6 4 4" xfId="47228"/>
    <cellStyle name="20% - Accent3 4 6 5" xfId="3359"/>
    <cellStyle name="20% - Accent3 4 6 5 2" xfId="22469"/>
    <cellStyle name="20% - Accent3 4 6 5 3" xfId="41530"/>
    <cellStyle name="20% - Accent3 4 6 6" xfId="11685"/>
    <cellStyle name="20% - Accent3 4 6 6 2" xfId="30747"/>
    <cellStyle name="20% - Accent3 4 6 6 3" xfId="49808"/>
    <cellStyle name="20% - Accent3 4 6 7" xfId="19889"/>
    <cellStyle name="20% - Accent3 4 6 8" xfId="38950"/>
    <cellStyle name="20% - Accent3 4 7" xfId="537"/>
    <cellStyle name="20% - Accent3 4 7 2" xfId="6613"/>
    <cellStyle name="20% - Accent3 4 7 2 2" xfId="14895"/>
    <cellStyle name="20% - Accent3 4 7 2 2 2" xfId="33957"/>
    <cellStyle name="20% - Accent3 4 7 2 2 3" xfId="53018"/>
    <cellStyle name="20% - Accent3 4 7 2 3" xfId="25679"/>
    <cellStyle name="20% - Accent3 4 7 2 4" xfId="44740"/>
    <cellStyle name="20% - Accent3 4 7 3" xfId="9107"/>
    <cellStyle name="20% - Accent3 4 7 3 2" xfId="17385"/>
    <cellStyle name="20% - Accent3 4 7 3 2 2" xfId="36447"/>
    <cellStyle name="20% - Accent3 4 7 3 2 3" xfId="55508"/>
    <cellStyle name="20% - Accent3 4 7 3 3" xfId="28169"/>
    <cellStyle name="20% - Accent3 4 7 3 4" xfId="47230"/>
    <cellStyle name="20% - Accent3 4 7 4" xfId="3361"/>
    <cellStyle name="20% - Accent3 4 7 4 2" xfId="22471"/>
    <cellStyle name="20% - Accent3 4 7 4 3" xfId="41532"/>
    <cellStyle name="20% - Accent3 4 7 5" xfId="11687"/>
    <cellStyle name="20% - Accent3 4 7 5 2" xfId="30749"/>
    <cellStyle name="20% - Accent3 4 7 5 3" xfId="49810"/>
    <cellStyle name="20% - Accent3 4 7 6" xfId="19891"/>
    <cellStyle name="20% - Accent3 4 7 7" xfId="38952"/>
    <cellStyle name="20% - Accent3 4 8" xfId="538"/>
    <cellStyle name="20% - Accent3 4 8 2" xfId="6614"/>
    <cellStyle name="20% - Accent3 4 8 2 2" xfId="14896"/>
    <cellStyle name="20% - Accent3 4 8 2 2 2" xfId="33958"/>
    <cellStyle name="20% - Accent3 4 8 2 2 3" xfId="53019"/>
    <cellStyle name="20% - Accent3 4 8 2 3" xfId="25680"/>
    <cellStyle name="20% - Accent3 4 8 2 4" xfId="44741"/>
    <cellStyle name="20% - Accent3 4 8 3" xfId="9108"/>
    <cellStyle name="20% - Accent3 4 8 3 2" xfId="17386"/>
    <cellStyle name="20% - Accent3 4 8 3 2 2" xfId="36448"/>
    <cellStyle name="20% - Accent3 4 8 3 2 3" xfId="55509"/>
    <cellStyle name="20% - Accent3 4 8 3 3" xfId="28170"/>
    <cellStyle name="20% - Accent3 4 8 3 4" xfId="47231"/>
    <cellStyle name="20% - Accent3 4 8 4" xfId="3362"/>
    <cellStyle name="20% - Accent3 4 8 4 2" xfId="22472"/>
    <cellStyle name="20% - Accent3 4 8 4 3" xfId="41533"/>
    <cellStyle name="20% - Accent3 4 8 5" xfId="11688"/>
    <cellStyle name="20% - Accent3 4 8 5 2" xfId="30750"/>
    <cellStyle name="20% - Accent3 4 8 5 3" xfId="49811"/>
    <cellStyle name="20% - Accent3 4 8 6" xfId="19892"/>
    <cellStyle name="20% - Accent3 4 8 7" xfId="38953"/>
    <cellStyle name="20% - Accent3 4 9" xfId="3363"/>
    <cellStyle name="20% - Accent3 4 9 2" xfId="11689"/>
    <cellStyle name="20% - Accent3 4 9 2 2" xfId="30751"/>
    <cellStyle name="20% - Accent3 4 9 2 3" xfId="49812"/>
    <cellStyle name="20% - Accent3 4 9 3" xfId="22473"/>
    <cellStyle name="20% - Accent3 4 9 4" xfId="41534"/>
    <cellStyle name="20% - Accent3 5" xfId="539"/>
    <cellStyle name="20% - Accent3 5 10" xfId="3364"/>
    <cellStyle name="20% - Accent3 5 10 2" xfId="22474"/>
    <cellStyle name="20% - Accent3 5 10 3" xfId="41535"/>
    <cellStyle name="20% - Accent3 5 11" xfId="11690"/>
    <cellStyle name="20% - Accent3 5 11 2" xfId="30752"/>
    <cellStyle name="20% - Accent3 5 11 3" xfId="49813"/>
    <cellStyle name="20% - Accent3 5 12" xfId="19893"/>
    <cellStyle name="20% - Accent3 5 13" xfId="38954"/>
    <cellStyle name="20% - Accent3 5 2" xfId="540"/>
    <cellStyle name="20% - Accent3 5 2 2" xfId="541"/>
    <cellStyle name="20% - Accent3 5 2 2 2" xfId="6617"/>
    <cellStyle name="20% - Accent3 5 2 2 2 2" xfId="14899"/>
    <cellStyle name="20% - Accent3 5 2 2 2 2 2" xfId="33961"/>
    <cellStyle name="20% - Accent3 5 2 2 2 2 3" xfId="53022"/>
    <cellStyle name="20% - Accent3 5 2 2 2 3" xfId="25683"/>
    <cellStyle name="20% - Accent3 5 2 2 2 4" xfId="44744"/>
    <cellStyle name="20% - Accent3 5 2 2 3" xfId="9111"/>
    <cellStyle name="20% - Accent3 5 2 2 3 2" xfId="17389"/>
    <cellStyle name="20% - Accent3 5 2 2 3 2 2" xfId="36451"/>
    <cellStyle name="20% - Accent3 5 2 2 3 2 3" xfId="55512"/>
    <cellStyle name="20% - Accent3 5 2 2 3 3" xfId="28173"/>
    <cellStyle name="20% - Accent3 5 2 2 3 4" xfId="47234"/>
    <cellStyle name="20% - Accent3 5 2 2 4" xfId="3366"/>
    <cellStyle name="20% - Accent3 5 2 2 4 2" xfId="22476"/>
    <cellStyle name="20% - Accent3 5 2 2 4 3" xfId="41537"/>
    <cellStyle name="20% - Accent3 5 2 2 5" xfId="11692"/>
    <cellStyle name="20% - Accent3 5 2 2 5 2" xfId="30754"/>
    <cellStyle name="20% - Accent3 5 2 2 5 3" xfId="49815"/>
    <cellStyle name="20% - Accent3 5 2 2 6" xfId="19895"/>
    <cellStyle name="20% - Accent3 5 2 2 7" xfId="38956"/>
    <cellStyle name="20% - Accent3 5 2 3" xfId="6616"/>
    <cellStyle name="20% - Accent3 5 2 3 2" xfId="14898"/>
    <cellStyle name="20% - Accent3 5 2 3 2 2" xfId="33960"/>
    <cellStyle name="20% - Accent3 5 2 3 2 3" xfId="53021"/>
    <cellStyle name="20% - Accent3 5 2 3 3" xfId="25682"/>
    <cellStyle name="20% - Accent3 5 2 3 4" xfId="44743"/>
    <cellStyle name="20% - Accent3 5 2 4" xfId="9110"/>
    <cellStyle name="20% - Accent3 5 2 4 2" xfId="17388"/>
    <cellStyle name="20% - Accent3 5 2 4 2 2" xfId="36450"/>
    <cellStyle name="20% - Accent3 5 2 4 2 3" xfId="55511"/>
    <cellStyle name="20% - Accent3 5 2 4 3" xfId="28172"/>
    <cellStyle name="20% - Accent3 5 2 4 4" xfId="47233"/>
    <cellStyle name="20% - Accent3 5 2 5" xfId="3365"/>
    <cellStyle name="20% - Accent3 5 2 5 2" xfId="22475"/>
    <cellStyle name="20% - Accent3 5 2 5 3" xfId="41536"/>
    <cellStyle name="20% - Accent3 5 2 6" xfId="11691"/>
    <cellStyle name="20% - Accent3 5 2 6 2" xfId="30753"/>
    <cellStyle name="20% - Accent3 5 2 6 3" xfId="49814"/>
    <cellStyle name="20% - Accent3 5 2 7" xfId="19894"/>
    <cellStyle name="20% - Accent3 5 2 8" xfId="38955"/>
    <cellStyle name="20% - Accent3 5 3" xfId="542"/>
    <cellStyle name="20% - Accent3 5 3 2" xfId="543"/>
    <cellStyle name="20% - Accent3 5 3 2 2" xfId="6619"/>
    <cellStyle name="20% - Accent3 5 3 2 2 2" xfId="14901"/>
    <cellStyle name="20% - Accent3 5 3 2 2 2 2" xfId="33963"/>
    <cellStyle name="20% - Accent3 5 3 2 2 2 3" xfId="53024"/>
    <cellStyle name="20% - Accent3 5 3 2 2 3" xfId="25685"/>
    <cellStyle name="20% - Accent3 5 3 2 2 4" xfId="44746"/>
    <cellStyle name="20% - Accent3 5 3 2 3" xfId="9113"/>
    <cellStyle name="20% - Accent3 5 3 2 3 2" xfId="17391"/>
    <cellStyle name="20% - Accent3 5 3 2 3 2 2" xfId="36453"/>
    <cellStyle name="20% - Accent3 5 3 2 3 2 3" xfId="55514"/>
    <cellStyle name="20% - Accent3 5 3 2 3 3" xfId="28175"/>
    <cellStyle name="20% - Accent3 5 3 2 3 4" xfId="47236"/>
    <cellStyle name="20% - Accent3 5 3 2 4" xfId="3368"/>
    <cellStyle name="20% - Accent3 5 3 2 4 2" xfId="22478"/>
    <cellStyle name="20% - Accent3 5 3 2 4 3" xfId="41539"/>
    <cellStyle name="20% - Accent3 5 3 2 5" xfId="11694"/>
    <cellStyle name="20% - Accent3 5 3 2 5 2" xfId="30756"/>
    <cellStyle name="20% - Accent3 5 3 2 5 3" xfId="49817"/>
    <cellStyle name="20% - Accent3 5 3 2 6" xfId="19897"/>
    <cellStyle name="20% - Accent3 5 3 2 7" xfId="38958"/>
    <cellStyle name="20% - Accent3 5 3 3" xfId="6618"/>
    <cellStyle name="20% - Accent3 5 3 3 2" xfId="14900"/>
    <cellStyle name="20% - Accent3 5 3 3 2 2" xfId="33962"/>
    <cellStyle name="20% - Accent3 5 3 3 2 3" xfId="53023"/>
    <cellStyle name="20% - Accent3 5 3 3 3" xfId="25684"/>
    <cellStyle name="20% - Accent3 5 3 3 4" xfId="44745"/>
    <cellStyle name="20% - Accent3 5 3 4" xfId="9112"/>
    <cellStyle name="20% - Accent3 5 3 4 2" xfId="17390"/>
    <cellStyle name="20% - Accent3 5 3 4 2 2" xfId="36452"/>
    <cellStyle name="20% - Accent3 5 3 4 2 3" xfId="55513"/>
    <cellStyle name="20% - Accent3 5 3 4 3" xfId="28174"/>
    <cellStyle name="20% - Accent3 5 3 4 4" xfId="47235"/>
    <cellStyle name="20% - Accent3 5 3 5" xfId="3367"/>
    <cellStyle name="20% - Accent3 5 3 5 2" xfId="22477"/>
    <cellStyle name="20% - Accent3 5 3 5 3" xfId="41538"/>
    <cellStyle name="20% - Accent3 5 3 6" xfId="11693"/>
    <cellStyle name="20% - Accent3 5 3 6 2" xfId="30755"/>
    <cellStyle name="20% - Accent3 5 3 6 3" xfId="49816"/>
    <cellStyle name="20% - Accent3 5 3 7" xfId="19896"/>
    <cellStyle name="20% - Accent3 5 3 8" xfId="38957"/>
    <cellStyle name="20% - Accent3 5 4" xfId="544"/>
    <cellStyle name="20% - Accent3 5 4 2" xfId="6620"/>
    <cellStyle name="20% - Accent3 5 4 2 2" xfId="14902"/>
    <cellStyle name="20% - Accent3 5 4 2 2 2" xfId="33964"/>
    <cellStyle name="20% - Accent3 5 4 2 2 3" xfId="53025"/>
    <cellStyle name="20% - Accent3 5 4 2 3" xfId="25686"/>
    <cellStyle name="20% - Accent3 5 4 2 4" xfId="44747"/>
    <cellStyle name="20% - Accent3 5 4 3" xfId="9114"/>
    <cellStyle name="20% - Accent3 5 4 3 2" xfId="17392"/>
    <cellStyle name="20% - Accent3 5 4 3 2 2" xfId="36454"/>
    <cellStyle name="20% - Accent3 5 4 3 2 3" xfId="55515"/>
    <cellStyle name="20% - Accent3 5 4 3 3" xfId="28176"/>
    <cellStyle name="20% - Accent3 5 4 3 4" xfId="47237"/>
    <cellStyle name="20% - Accent3 5 4 4" xfId="3369"/>
    <cellStyle name="20% - Accent3 5 4 4 2" xfId="22479"/>
    <cellStyle name="20% - Accent3 5 4 4 3" xfId="41540"/>
    <cellStyle name="20% - Accent3 5 4 5" xfId="11695"/>
    <cellStyle name="20% - Accent3 5 4 5 2" xfId="30757"/>
    <cellStyle name="20% - Accent3 5 4 5 3" xfId="49818"/>
    <cellStyle name="20% - Accent3 5 4 6" xfId="19898"/>
    <cellStyle name="20% - Accent3 5 4 7" xfId="38959"/>
    <cellStyle name="20% - Accent3 5 5" xfId="545"/>
    <cellStyle name="20% - Accent3 5 5 2" xfId="6621"/>
    <cellStyle name="20% - Accent3 5 5 2 2" xfId="14903"/>
    <cellStyle name="20% - Accent3 5 5 2 2 2" xfId="33965"/>
    <cellStyle name="20% - Accent3 5 5 2 2 3" xfId="53026"/>
    <cellStyle name="20% - Accent3 5 5 2 3" xfId="25687"/>
    <cellStyle name="20% - Accent3 5 5 2 4" xfId="44748"/>
    <cellStyle name="20% - Accent3 5 5 3" xfId="9115"/>
    <cellStyle name="20% - Accent3 5 5 3 2" xfId="17393"/>
    <cellStyle name="20% - Accent3 5 5 3 2 2" xfId="36455"/>
    <cellStyle name="20% - Accent3 5 5 3 2 3" xfId="55516"/>
    <cellStyle name="20% - Accent3 5 5 3 3" xfId="28177"/>
    <cellStyle name="20% - Accent3 5 5 3 4" xfId="47238"/>
    <cellStyle name="20% - Accent3 5 5 4" xfId="3370"/>
    <cellStyle name="20% - Accent3 5 5 4 2" xfId="22480"/>
    <cellStyle name="20% - Accent3 5 5 4 3" xfId="41541"/>
    <cellStyle name="20% - Accent3 5 5 5" xfId="11696"/>
    <cellStyle name="20% - Accent3 5 5 5 2" xfId="30758"/>
    <cellStyle name="20% - Accent3 5 5 5 3" xfId="49819"/>
    <cellStyle name="20% - Accent3 5 5 6" xfId="19899"/>
    <cellStyle name="20% - Accent3 5 5 7" xfId="38960"/>
    <cellStyle name="20% - Accent3 5 6" xfId="3371"/>
    <cellStyle name="20% - Accent3 5 6 2" xfId="11697"/>
    <cellStyle name="20% - Accent3 5 6 2 2" xfId="30759"/>
    <cellStyle name="20% - Accent3 5 6 2 3" xfId="49820"/>
    <cellStyle name="20% - Accent3 5 6 3" xfId="22481"/>
    <cellStyle name="20% - Accent3 5 6 4" xfId="41542"/>
    <cellStyle name="20% - Accent3 5 7" xfId="5739"/>
    <cellStyle name="20% - Accent3 5 7 2" xfId="14024"/>
    <cellStyle name="20% - Accent3 5 7 2 2" xfId="33086"/>
    <cellStyle name="20% - Accent3 5 7 2 3" xfId="52147"/>
    <cellStyle name="20% - Accent3 5 7 3" xfId="24808"/>
    <cellStyle name="20% - Accent3 5 7 4" xfId="43869"/>
    <cellStyle name="20% - Accent3 5 8" xfId="6615"/>
    <cellStyle name="20% - Accent3 5 8 2" xfId="14897"/>
    <cellStyle name="20% - Accent3 5 8 2 2" xfId="33959"/>
    <cellStyle name="20% - Accent3 5 8 2 3" xfId="53020"/>
    <cellStyle name="20% - Accent3 5 8 3" xfId="25681"/>
    <cellStyle name="20% - Accent3 5 8 4" xfId="44742"/>
    <cellStyle name="20% - Accent3 5 9" xfId="9109"/>
    <cellStyle name="20% - Accent3 5 9 2" xfId="17387"/>
    <cellStyle name="20% - Accent3 5 9 2 2" xfId="36449"/>
    <cellStyle name="20% - Accent3 5 9 2 3" xfId="55510"/>
    <cellStyle name="20% - Accent3 5 9 3" xfId="28171"/>
    <cellStyle name="20% - Accent3 5 9 4" xfId="47232"/>
    <cellStyle name="20% - Accent3 6" xfId="546"/>
    <cellStyle name="20% - Accent3 6 10" xfId="3372"/>
    <cellStyle name="20% - Accent3 6 10 2" xfId="22482"/>
    <cellStyle name="20% - Accent3 6 10 3" xfId="41543"/>
    <cellStyle name="20% - Accent3 6 11" xfId="11698"/>
    <cellStyle name="20% - Accent3 6 11 2" xfId="30760"/>
    <cellStyle name="20% - Accent3 6 11 3" xfId="49821"/>
    <cellStyle name="20% - Accent3 6 12" xfId="19900"/>
    <cellStyle name="20% - Accent3 6 13" xfId="38961"/>
    <cellStyle name="20% - Accent3 6 2" xfId="547"/>
    <cellStyle name="20% - Accent3 6 2 2" xfId="548"/>
    <cellStyle name="20% - Accent3 6 2 2 2" xfId="6624"/>
    <cellStyle name="20% - Accent3 6 2 2 2 2" xfId="14906"/>
    <cellStyle name="20% - Accent3 6 2 2 2 2 2" xfId="33968"/>
    <cellStyle name="20% - Accent3 6 2 2 2 2 3" xfId="53029"/>
    <cellStyle name="20% - Accent3 6 2 2 2 3" xfId="25690"/>
    <cellStyle name="20% - Accent3 6 2 2 2 4" xfId="44751"/>
    <cellStyle name="20% - Accent3 6 2 2 3" xfId="9118"/>
    <cellStyle name="20% - Accent3 6 2 2 3 2" xfId="17396"/>
    <cellStyle name="20% - Accent3 6 2 2 3 2 2" xfId="36458"/>
    <cellStyle name="20% - Accent3 6 2 2 3 2 3" xfId="55519"/>
    <cellStyle name="20% - Accent3 6 2 2 3 3" xfId="28180"/>
    <cellStyle name="20% - Accent3 6 2 2 3 4" xfId="47241"/>
    <cellStyle name="20% - Accent3 6 2 2 4" xfId="3374"/>
    <cellStyle name="20% - Accent3 6 2 2 4 2" xfId="22484"/>
    <cellStyle name="20% - Accent3 6 2 2 4 3" xfId="41545"/>
    <cellStyle name="20% - Accent3 6 2 2 5" xfId="11700"/>
    <cellStyle name="20% - Accent3 6 2 2 5 2" xfId="30762"/>
    <cellStyle name="20% - Accent3 6 2 2 5 3" xfId="49823"/>
    <cellStyle name="20% - Accent3 6 2 2 6" xfId="19902"/>
    <cellStyle name="20% - Accent3 6 2 2 7" xfId="38963"/>
    <cellStyle name="20% - Accent3 6 2 3" xfId="6623"/>
    <cellStyle name="20% - Accent3 6 2 3 2" xfId="14905"/>
    <cellStyle name="20% - Accent3 6 2 3 2 2" xfId="33967"/>
    <cellStyle name="20% - Accent3 6 2 3 2 3" xfId="53028"/>
    <cellStyle name="20% - Accent3 6 2 3 3" xfId="25689"/>
    <cellStyle name="20% - Accent3 6 2 3 4" xfId="44750"/>
    <cellStyle name="20% - Accent3 6 2 4" xfId="9117"/>
    <cellStyle name="20% - Accent3 6 2 4 2" xfId="17395"/>
    <cellStyle name="20% - Accent3 6 2 4 2 2" xfId="36457"/>
    <cellStyle name="20% - Accent3 6 2 4 2 3" xfId="55518"/>
    <cellStyle name="20% - Accent3 6 2 4 3" xfId="28179"/>
    <cellStyle name="20% - Accent3 6 2 4 4" xfId="47240"/>
    <cellStyle name="20% - Accent3 6 2 5" xfId="3373"/>
    <cellStyle name="20% - Accent3 6 2 5 2" xfId="22483"/>
    <cellStyle name="20% - Accent3 6 2 5 3" xfId="41544"/>
    <cellStyle name="20% - Accent3 6 2 6" xfId="11699"/>
    <cellStyle name="20% - Accent3 6 2 6 2" xfId="30761"/>
    <cellStyle name="20% - Accent3 6 2 6 3" xfId="49822"/>
    <cellStyle name="20% - Accent3 6 2 7" xfId="19901"/>
    <cellStyle name="20% - Accent3 6 2 8" xfId="38962"/>
    <cellStyle name="20% - Accent3 6 3" xfId="549"/>
    <cellStyle name="20% - Accent3 6 3 2" xfId="550"/>
    <cellStyle name="20% - Accent3 6 3 2 2" xfId="6626"/>
    <cellStyle name="20% - Accent3 6 3 2 2 2" xfId="14908"/>
    <cellStyle name="20% - Accent3 6 3 2 2 2 2" xfId="33970"/>
    <cellStyle name="20% - Accent3 6 3 2 2 2 3" xfId="53031"/>
    <cellStyle name="20% - Accent3 6 3 2 2 3" xfId="25692"/>
    <cellStyle name="20% - Accent3 6 3 2 2 4" xfId="44753"/>
    <cellStyle name="20% - Accent3 6 3 2 3" xfId="9120"/>
    <cellStyle name="20% - Accent3 6 3 2 3 2" xfId="17398"/>
    <cellStyle name="20% - Accent3 6 3 2 3 2 2" xfId="36460"/>
    <cellStyle name="20% - Accent3 6 3 2 3 2 3" xfId="55521"/>
    <cellStyle name="20% - Accent3 6 3 2 3 3" xfId="28182"/>
    <cellStyle name="20% - Accent3 6 3 2 3 4" xfId="47243"/>
    <cellStyle name="20% - Accent3 6 3 2 4" xfId="3376"/>
    <cellStyle name="20% - Accent3 6 3 2 4 2" xfId="22486"/>
    <cellStyle name="20% - Accent3 6 3 2 4 3" xfId="41547"/>
    <cellStyle name="20% - Accent3 6 3 2 5" xfId="11702"/>
    <cellStyle name="20% - Accent3 6 3 2 5 2" xfId="30764"/>
    <cellStyle name="20% - Accent3 6 3 2 5 3" xfId="49825"/>
    <cellStyle name="20% - Accent3 6 3 2 6" xfId="19904"/>
    <cellStyle name="20% - Accent3 6 3 2 7" xfId="38965"/>
    <cellStyle name="20% - Accent3 6 3 3" xfId="6625"/>
    <cellStyle name="20% - Accent3 6 3 3 2" xfId="14907"/>
    <cellStyle name="20% - Accent3 6 3 3 2 2" xfId="33969"/>
    <cellStyle name="20% - Accent3 6 3 3 2 3" xfId="53030"/>
    <cellStyle name="20% - Accent3 6 3 3 3" xfId="25691"/>
    <cellStyle name="20% - Accent3 6 3 3 4" xfId="44752"/>
    <cellStyle name="20% - Accent3 6 3 4" xfId="9119"/>
    <cellStyle name="20% - Accent3 6 3 4 2" xfId="17397"/>
    <cellStyle name="20% - Accent3 6 3 4 2 2" xfId="36459"/>
    <cellStyle name="20% - Accent3 6 3 4 2 3" xfId="55520"/>
    <cellStyle name="20% - Accent3 6 3 4 3" xfId="28181"/>
    <cellStyle name="20% - Accent3 6 3 4 4" xfId="47242"/>
    <cellStyle name="20% - Accent3 6 3 5" xfId="3375"/>
    <cellStyle name="20% - Accent3 6 3 5 2" xfId="22485"/>
    <cellStyle name="20% - Accent3 6 3 5 3" xfId="41546"/>
    <cellStyle name="20% - Accent3 6 3 6" xfId="11701"/>
    <cellStyle name="20% - Accent3 6 3 6 2" xfId="30763"/>
    <cellStyle name="20% - Accent3 6 3 6 3" xfId="49824"/>
    <cellStyle name="20% - Accent3 6 3 7" xfId="19903"/>
    <cellStyle name="20% - Accent3 6 3 8" xfId="38964"/>
    <cellStyle name="20% - Accent3 6 4" xfId="551"/>
    <cellStyle name="20% - Accent3 6 4 2" xfId="6627"/>
    <cellStyle name="20% - Accent3 6 4 2 2" xfId="14909"/>
    <cellStyle name="20% - Accent3 6 4 2 2 2" xfId="33971"/>
    <cellStyle name="20% - Accent3 6 4 2 2 3" xfId="53032"/>
    <cellStyle name="20% - Accent3 6 4 2 3" xfId="25693"/>
    <cellStyle name="20% - Accent3 6 4 2 4" xfId="44754"/>
    <cellStyle name="20% - Accent3 6 4 3" xfId="9121"/>
    <cellStyle name="20% - Accent3 6 4 3 2" xfId="17399"/>
    <cellStyle name="20% - Accent3 6 4 3 2 2" xfId="36461"/>
    <cellStyle name="20% - Accent3 6 4 3 2 3" xfId="55522"/>
    <cellStyle name="20% - Accent3 6 4 3 3" xfId="28183"/>
    <cellStyle name="20% - Accent3 6 4 3 4" xfId="47244"/>
    <cellStyle name="20% - Accent3 6 4 4" xfId="3377"/>
    <cellStyle name="20% - Accent3 6 4 4 2" xfId="22487"/>
    <cellStyle name="20% - Accent3 6 4 4 3" xfId="41548"/>
    <cellStyle name="20% - Accent3 6 4 5" xfId="11703"/>
    <cellStyle name="20% - Accent3 6 4 5 2" xfId="30765"/>
    <cellStyle name="20% - Accent3 6 4 5 3" xfId="49826"/>
    <cellStyle name="20% - Accent3 6 4 6" xfId="19905"/>
    <cellStyle name="20% - Accent3 6 4 7" xfId="38966"/>
    <cellStyle name="20% - Accent3 6 5" xfId="552"/>
    <cellStyle name="20% - Accent3 6 5 2" xfId="6628"/>
    <cellStyle name="20% - Accent3 6 5 2 2" xfId="14910"/>
    <cellStyle name="20% - Accent3 6 5 2 2 2" xfId="33972"/>
    <cellStyle name="20% - Accent3 6 5 2 2 3" xfId="53033"/>
    <cellStyle name="20% - Accent3 6 5 2 3" xfId="25694"/>
    <cellStyle name="20% - Accent3 6 5 2 4" xfId="44755"/>
    <cellStyle name="20% - Accent3 6 5 3" xfId="9122"/>
    <cellStyle name="20% - Accent3 6 5 3 2" xfId="17400"/>
    <cellStyle name="20% - Accent3 6 5 3 2 2" xfId="36462"/>
    <cellStyle name="20% - Accent3 6 5 3 2 3" xfId="55523"/>
    <cellStyle name="20% - Accent3 6 5 3 3" xfId="28184"/>
    <cellStyle name="20% - Accent3 6 5 3 4" xfId="47245"/>
    <cellStyle name="20% - Accent3 6 5 4" xfId="3378"/>
    <cellStyle name="20% - Accent3 6 5 4 2" xfId="22488"/>
    <cellStyle name="20% - Accent3 6 5 4 3" xfId="41549"/>
    <cellStyle name="20% - Accent3 6 5 5" xfId="11704"/>
    <cellStyle name="20% - Accent3 6 5 5 2" xfId="30766"/>
    <cellStyle name="20% - Accent3 6 5 5 3" xfId="49827"/>
    <cellStyle name="20% - Accent3 6 5 6" xfId="19906"/>
    <cellStyle name="20% - Accent3 6 5 7" xfId="38967"/>
    <cellStyle name="20% - Accent3 6 6" xfId="3379"/>
    <cellStyle name="20% - Accent3 6 6 2" xfId="11705"/>
    <cellStyle name="20% - Accent3 6 6 2 2" xfId="30767"/>
    <cellStyle name="20% - Accent3 6 6 2 3" xfId="49828"/>
    <cellStyle name="20% - Accent3 6 6 3" xfId="22489"/>
    <cellStyle name="20% - Accent3 6 6 4" xfId="41550"/>
    <cellStyle name="20% - Accent3 6 7" xfId="5828"/>
    <cellStyle name="20% - Accent3 6 7 2" xfId="14110"/>
    <cellStyle name="20% - Accent3 6 7 2 2" xfId="33172"/>
    <cellStyle name="20% - Accent3 6 7 2 3" xfId="52233"/>
    <cellStyle name="20% - Accent3 6 7 3" xfId="24894"/>
    <cellStyle name="20% - Accent3 6 7 4" xfId="43955"/>
    <cellStyle name="20% - Accent3 6 8" xfId="6622"/>
    <cellStyle name="20% - Accent3 6 8 2" xfId="14904"/>
    <cellStyle name="20% - Accent3 6 8 2 2" xfId="33966"/>
    <cellStyle name="20% - Accent3 6 8 2 3" xfId="53027"/>
    <cellStyle name="20% - Accent3 6 8 3" xfId="25688"/>
    <cellStyle name="20% - Accent3 6 8 4" xfId="44749"/>
    <cellStyle name="20% - Accent3 6 9" xfId="9116"/>
    <cellStyle name="20% - Accent3 6 9 2" xfId="17394"/>
    <cellStyle name="20% - Accent3 6 9 2 2" xfId="36456"/>
    <cellStyle name="20% - Accent3 6 9 2 3" xfId="55517"/>
    <cellStyle name="20% - Accent3 6 9 3" xfId="28178"/>
    <cellStyle name="20% - Accent3 6 9 4" xfId="47239"/>
    <cellStyle name="20% - Accent3 7" xfId="553"/>
    <cellStyle name="20% - Accent3 7 10" xfId="3380"/>
    <cellStyle name="20% - Accent3 7 10 2" xfId="22490"/>
    <cellStyle name="20% - Accent3 7 10 3" xfId="41551"/>
    <cellStyle name="20% - Accent3 7 11" xfId="11706"/>
    <cellStyle name="20% - Accent3 7 11 2" xfId="30768"/>
    <cellStyle name="20% - Accent3 7 11 3" xfId="49829"/>
    <cellStyle name="20% - Accent3 7 12" xfId="19907"/>
    <cellStyle name="20% - Accent3 7 13" xfId="38968"/>
    <cellStyle name="20% - Accent3 7 2" xfId="554"/>
    <cellStyle name="20% - Accent3 7 2 2" xfId="555"/>
    <cellStyle name="20% - Accent3 7 2 2 2" xfId="6631"/>
    <cellStyle name="20% - Accent3 7 2 2 2 2" xfId="14913"/>
    <cellStyle name="20% - Accent3 7 2 2 2 2 2" xfId="33975"/>
    <cellStyle name="20% - Accent3 7 2 2 2 2 3" xfId="53036"/>
    <cellStyle name="20% - Accent3 7 2 2 2 3" xfId="25697"/>
    <cellStyle name="20% - Accent3 7 2 2 2 4" xfId="44758"/>
    <cellStyle name="20% - Accent3 7 2 2 3" xfId="9125"/>
    <cellStyle name="20% - Accent3 7 2 2 3 2" xfId="17403"/>
    <cellStyle name="20% - Accent3 7 2 2 3 2 2" xfId="36465"/>
    <cellStyle name="20% - Accent3 7 2 2 3 2 3" xfId="55526"/>
    <cellStyle name="20% - Accent3 7 2 2 3 3" xfId="28187"/>
    <cellStyle name="20% - Accent3 7 2 2 3 4" xfId="47248"/>
    <cellStyle name="20% - Accent3 7 2 2 4" xfId="3382"/>
    <cellStyle name="20% - Accent3 7 2 2 4 2" xfId="22492"/>
    <cellStyle name="20% - Accent3 7 2 2 4 3" xfId="41553"/>
    <cellStyle name="20% - Accent3 7 2 2 5" xfId="11708"/>
    <cellStyle name="20% - Accent3 7 2 2 5 2" xfId="30770"/>
    <cellStyle name="20% - Accent3 7 2 2 5 3" xfId="49831"/>
    <cellStyle name="20% - Accent3 7 2 2 6" xfId="19909"/>
    <cellStyle name="20% - Accent3 7 2 2 7" xfId="38970"/>
    <cellStyle name="20% - Accent3 7 2 3" xfId="6630"/>
    <cellStyle name="20% - Accent3 7 2 3 2" xfId="14912"/>
    <cellStyle name="20% - Accent3 7 2 3 2 2" xfId="33974"/>
    <cellStyle name="20% - Accent3 7 2 3 2 3" xfId="53035"/>
    <cellStyle name="20% - Accent3 7 2 3 3" xfId="25696"/>
    <cellStyle name="20% - Accent3 7 2 3 4" xfId="44757"/>
    <cellStyle name="20% - Accent3 7 2 4" xfId="9124"/>
    <cellStyle name="20% - Accent3 7 2 4 2" xfId="17402"/>
    <cellStyle name="20% - Accent3 7 2 4 2 2" xfId="36464"/>
    <cellStyle name="20% - Accent3 7 2 4 2 3" xfId="55525"/>
    <cellStyle name="20% - Accent3 7 2 4 3" xfId="28186"/>
    <cellStyle name="20% - Accent3 7 2 4 4" xfId="47247"/>
    <cellStyle name="20% - Accent3 7 2 5" xfId="3381"/>
    <cellStyle name="20% - Accent3 7 2 5 2" xfId="22491"/>
    <cellStyle name="20% - Accent3 7 2 5 3" xfId="41552"/>
    <cellStyle name="20% - Accent3 7 2 6" xfId="11707"/>
    <cellStyle name="20% - Accent3 7 2 6 2" xfId="30769"/>
    <cellStyle name="20% - Accent3 7 2 6 3" xfId="49830"/>
    <cellStyle name="20% - Accent3 7 2 7" xfId="19908"/>
    <cellStyle name="20% - Accent3 7 2 8" xfId="38969"/>
    <cellStyle name="20% - Accent3 7 3" xfId="556"/>
    <cellStyle name="20% - Accent3 7 3 2" xfId="557"/>
    <cellStyle name="20% - Accent3 7 3 2 2" xfId="6633"/>
    <cellStyle name="20% - Accent3 7 3 2 2 2" xfId="14915"/>
    <cellStyle name="20% - Accent3 7 3 2 2 2 2" xfId="33977"/>
    <cellStyle name="20% - Accent3 7 3 2 2 2 3" xfId="53038"/>
    <cellStyle name="20% - Accent3 7 3 2 2 3" xfId="25699"/>
    <cellStyle name="20% - Accent3 7 3 2 2 4" xfId="44760"/>
    <cellStyle name="20% - Accent3 7 3 2 3" xfId="9127"/>
    <cellStyle name="20% - Accent3 7 3 2 3 2" xfId="17405"/>
    <cellStyle name="20% - Accent3 7 3 2 3 2 2" xfId="36467"/>
    <cellStyle name="20% - Accent3 7 3 2 3 2 3" xfId="55528"/>
    <cellStyle name="20% - Accent3 7 3 2 3 3" xfId="28189"/>
    <cellStyle name="20% - Accent3 7 3 2 3 4" xfId="47250"/>
    <cellStyle name="20% - Accent3 7 3 2 4" xfId="3384"/>
    <cellStyle name="20% - Accent3 7 3 2 4 2" xfId="22494"/>
    <cellStyle name="20% - Accent3 7 3 2 4 3" xfId="41555"/>
    <cellStyle name="20% - Accent3 7 3 2 5" xfId="11710"/>
    <cellStyle name="20% - Accent3 7 3 2 5 2" xfId="30772"/>
    <cellStyle name="20% - Accent3 7 3 2 5 3" xfId="49833"/>
    <cellStyle name="20% - Accent3 7 3 2 6" xfId="19911"/>
    <cellStyle name="20% - Accent3 7 3 2 7" xfId="38972"/>
    <cellStyle name="20% - Accent3 7 3 3" xfId="6632"/>
    <cellStyle name="20% - Accent3 7 3 3 2" xfId="14914"/>
    <cellStyle name="20% - Accent3 7 3 3 2 2" xfId="33976"/>
    <cellStyle name="20% - Accent3 7 3 3 2 3" xfId="53037"/>
    <cellStyle name="20% - Accent3 7 3 3 3" xfId="25698"/>
    <cellStyle name="20% - Accent3 7 3 3 4" xfId="44759"/>
    <cellStyle name="20% - Accent3 7 3 4" xfId="9126"/>
    <cellStyle name="20% - Accent3 7 3 4 2" xfId="17404"/>
    <cellStyle name="20% - Accent3 7 3 4 2 2" xfId="36466"/>
    <cellStyle name="20% - Accent3 7 3 4 2 3" xfId="55527"/>
    <cellStyle name="20% - Accent3 7 3 4 3" xfId="28188"/>
    <cellStyle name="20% - Accent3 7 3 4 4" xfId="47249"/>
    <cellStyle name="20% - Accent3 7 3 5" xfId="3383"/>
    <cellStyle name="20% - Accent3 7 3 5 2" xfId="22493"/>
    <cellStyle name="20% - Accent3 7 3 5 3" xfId="41554"/>
    <cellStyle name="20% - Accent3 7 3 6" xfId="11709"/>
    <cellStyle name="20% - Accent3 7 3 6 2" xfId="30771"/>
    <cellStyle name="20% - Accent3 7 3 6 3" xfId="49832"/>
    <cellStyle name="20% - Accent3 7 3 7" xfId="19910"/>
    <cellStyle name="20% - Accent3 7 3 8" xfId="38971"/>
    <cellStyle name="20% - Accent3 7 4" xfId="558"/>
    <cellStyle name="20% - Accent3 7 4 2" xfId="6634"/>
    <cellStyle name="20% - Accent3 7 4 2 2" xfId="14916"/>
    <cellStyle name="20% - Accent3 7 4 2 2 2" xfId="33978"/>
    <cellStyle name="20% - Accent3 7 4 2 2 3" xfId="53039"/>
    <cellStyle name="20% - Accent3 7 4 2 3" xfId="25700"/>
    <cellStyle name="20% - Accent3 7 4 2 4" xfId="44761"/>
    <cellStyle name="20% - Accent3 7 4 3" xfId="9128"/>
    <cellStyle name="20% - Accent3 7 4 3 2" xfId="17406"/>
    <cellStyle name="20% - Accent3 7 4 3 2 2" xfId="36468"/>
    <cellStyle name="20% - Accent3 7 4 3 2 3" xfId="55529"/>
    <cellStyle name="20% - Accent3 7 4 3 3" xfId="28190"/>
    <cellStyle name="20% - Accent3 7 4 3 4" xfId="47251"/>
    <cellStyle name="20% - Accent3 7 4 4" xfId="3385"/>
    <cellStyle name="20% - Accent3 7 4 4 2" xfId="22495"/>
    <cellStyle name="20% - Accent3 7 4 4 3" xfId="41556"/>
    <cellStyle name="20% - Accent3 7 4 5" xfId="11711"/>
    <cellStyle name="20% - Accent3 7 4 5 2" xfId="30773"/>
    <cellStyle name="20% - Accent3 7 4 5 3" xfId="49834"/>
    <cellStyle name="20% - Accent3 7 4 6" xfId="19912"/>
    <cellStyle name="20% - Accent3 7 4 7" xfId="38973"/>
    <cellStyle name="20% - Accent3 7 5" xfId="559"/>
    <cellStyle name="20% - Accent3 7 5 2" xfId="6635"/>
    <cellStyle name="20% - Accent3 7 5 2 2" xfId="14917"/>
    <cellStyle name="20% - Accent3 7 5 2 2 2" xfId="33979"/>
    <cellStyle name="20% - Accent3 7 5 2 2 3" xfId="53040"/>
    <cellStyle name="20% - Accent3 7 5 2 3" xfId="25701"/>
    <cellStyle name="20% - Accent3 7 5 2 4" xfId="44762"/>
    <cellStyle name="20% - Accent3 7 5 3" xfId="9129"/>
    <cellStyle name="20% - Accent3 7 5 3 2" xfId="17407"/>
    <cellStyle name="20% - Accent3 7 5 3 2 2" xfId="36469"/>
    <cellStyle name="20% - Accent3 7 5 3 2 3" xfId="55530"/>
    <cellStyle name="20% - Accent3 7 5 3 3" xfId="28191"/>
    <cellStyle name="20% - Accent3 7 5 3 4" xfId="47252"/>
    <cellStyle name="20% - Accent3 7 5 4" xfId="3386"/>
    <cellStyle name="20% - Accent3 7 5 4 2" xfId="22496"/>
    <cellStyle name="20% - Accent3 7 5 4 3" xfId="41557"/>
    <cellStyle name="20% - Accent3 7 5 5" xfId="11712"/>
    <cellStyle name="20% - Accent3 7 5 5 2" xfId="30774"/>
    <cellStyle name="20% - Accent3 7 5 5 3" xfId="49835"/>
    <cellStyle name="20% - Accent3 7 5 6" xfId="19913"/>
    <cellStyle name="20% - Accent3 7 5 7" xfId="38974"/>
    <cellStyle name="20% - Accent3 7 6" xfId="3387"/>
    <cellStyle name="20% - Accent3 7 6 2" xfId="11713"/>
    <cellStyle name="20% - Accent3 7 6 2 2" xfId="30775"/>
    <cellStyle name="20% - Accent3 7 6 2 3" xfId="49836"/>
    <cellStyle name="20% - Accent3 7 6 3" xfId="22497"/>
    <cellStyle name="20% - Accent3 7 6 4" xfId="41558"/>
    <cellStyle name="20% - Accent3 7 7" xfId="5914"/>
    <cellStyle name="20% - Accent3 7 7 2" xfId="14196"/>
    <cellStyle name="20% - Accent3 7 7 2 2" xfId="33258"/>
    <cellStyle name="20% - Accent3 7 7 2 3" xfId="52319"/>
    <cellStyle name="20% - Accent3 7 7 3" xfId="24980"/>
    <cellStyle name="20% - Accent3 7 7 4" xfId="44041"/>
    <cellStyle name="20% - Accent3 7 8" xfId="6629"/>
    <cellStyle name="20% - Accent3 7 8 2" xfId="14911"/>
    <cellStyle name="20% - Accent3 7 8 2 2" xfId="33973"/>
    <cellStyle name="20% - Accent3 7 8 2 3" xfId="53034"/>
    <cellStyle name="20% - Accent3 7 8 3" xfId="25695"/>
    <cellStyle name="20% - Accent3 7 8 4" xfId="44756"/>
    <cellStyle name="20% - Accent3 7 9" xfId="9123"/>
    <cellStyle name="20% - Accent3 7 9 2" xfId="17401"/>
    <cellStyle name="20% - Accent3 7 9 2 2" xfId="36463"/>
    <cellStyle name="20% - Accent3 7 9 2 3" xfId="55524"/>
    <cellStyle name="20% - Accent3 7 9 3" xfId="28185"/>
    <cellStyle name="20% - Accent3 7 9 4" xfId="47246"/>
    <cellStyle name="20% - Accent3 8" xfId="560"/>
    <cellStyle name="20% - Accent3 8 10" xfId="3388"/>
    <cellStyle name="20% - Accent3 8 10 2" xfId="22498"/>
    <cellStyle name="20% - Accent3 8 10 3" xfId="41559"/>
    <cellStyle name="20% - Accent3 8 11" xfId="11714"/>
    <cellStyle name="20% - Accent3 8 11 2" xfId="30776"/>
    <cellStyle name="20% - Accent3 8 11 3" xfId="49837"/>
    <cellStyle name="20% - Accent3 8 12" xfId="19914"/>
    <cellStyle name="20% - Accent3 8 13" xfId="38975"/>
    <cellStyle name="20% - Accent3 8 2" xfId="561"/>
    <cellStyle name="20% - Accent3 8 2 2" xfId="562"/>
    <cellStyle name="20% - Accent3 8 2 2 2" xfId="6638"/>
    <cellStyle name="20% - Accent3 8 2 2 2 2" xfId="14920"/>
    <cellStyle name="20% - Accent3 8 2 2 2 2 2" xfId="33982"/>
    <cellStyle name="20% - Accent3 8 2 2 2 2 3" xfId="53043"/>
    <cellStyle name="20% - Accent3 8 2 2 2 3" xfId="25704"/>
    <cellStyle name="20% - Accent3 8 2 2 2 4" xfId="44765"/>
    <cellStyle name="20% - Accent3 8 2 2 3" xfId="9132"/>
    <cellStyle name="20% - Accent3 8 2 2 3 2" xfId="17410"/>
    <cellStyle name="20% - Accent3 8 2 2 3 2 2" xfId="36472"/>
    <cellStyle name="20% - Accent3 8 2 2 3 2 3" xfId="55533"/>
    <cellStyle name="20% - Accent3 8 2 2 3 3" xfId="28194"/>
    <cellStyle name="20% - Accent3 8 2 2 3 4" xfId="47255"/>
    <cellStyle name="20% - Accent3 8 2 2 4" xfId="3390"/>
    <cellStyle name="20% - Accent3 8 2 2 4 2" xfId="22500"/>
    <cellStyle name="20% - Accent3 8 2 2 4 3" xfId="41561"/>
    <cellStyle name="20% - Accent3 8 2 2 5" xfId="11716"/>
    <cellStyle name="20% - Accent3 8 2 2 5 2" xfId="30778"/>
    <cellStyle name="20% - Accent3 8 2 2 5 3" xfId="49839"/>
    <cellStyle name="20% - Accent3 8 2 2 6" xfId="19916"/>
    <cellStyle name="20% - Accent3 8 2 2 7" xfId="38977"/>
    <cellStyle name="20% - Accent3 8 2 3" xfId="6637"/>
    <cellStyle name="20% - Accent3 8 2 3 2" xfId="14919"/>
    <cellStyle name="20% - Accent3 8 2 3 2 2" xfId="33981"/>
    <cellStyle name="20% - Accent3 8 2 3 2 3" xfId="53042"/>
    <cellStyle name="20% - Accent3 8 2 3 3" xfId="25703"/>
    <cellStyle name="20% - Accent3 8 2 3 4" xfId="44764"/>
    <cellStyle name="20% - Accent3 8 2 4" xfId="9131"/>
    <cellStyle name="20% - Accent3 8 2 4 2" xfId="17409"/>
    <cellStyle name="20% - Accent3 8 2 4 2 2" xfId="36471"/>
    <cellStyle name="20% - Accent3 8 2 4 2 3" xfId="55532"/>
    <cellStyle name="20% - Accent3 8 2 4 3" xfId="28193"/>
    <cellStyle name="20% - Accent3 8 2 4 4" xfId="47254"/>
    <cellStyle name="20% - Accent3 8 2 5" xfId="3389"/>
    <cellStyle name="20% - Accent3 8 2 5 2" xfId="22499"/>
    <cellStyle name="20% - Accent3 8 2 5 3" xfId="41560"/>
    <cellStyle name="20% - Accent3 8 2 6" xfId="11715"/>
    <cellStyle name="20% - Accent3 8 2 6 2" xfId="30777"/>
    <cellStyle name="20% - Accent3 8 2 6 3" xfId="49838"/>
    <cellStyle name="20% - Accent3 8 2 7" xfId="19915"/>
    <cellStyle name="20% - Accent3 8 2 8" xfId="38976"/>
    <cellStyle name="20% - Accent3 8 3" xfId="563"/>
    <cellStyle name="20% - Accent3 8 3 2" xfId="564"/>
    <cellStyle name="20% - Accent3 8 3 2 2" xfId="6640"/>
    <cellStyle name="20% - Accent3 8 3 2 2 2" xfId="14922"/>
    <cellStyle name="20% - Accent3 8 3 2 2 2 2" xfId="33984"/>
    <cellStyle name="20% - Accent3 8 3 2 2 2 3" xfId="53045"/>
    <cellStyle name="20% - Accent3 8 3 2 2 3" xfId="25706"/>
    <cellStyle name="20% - Accent3 8 3 2 2 4" xfId="44767"/>
    <cellStyle name="20% - Accent3 8 3 2 3" xfId="9134"/>
    <cellStyle name="20% - Accent3 8 3 2 3 2" xfId="17412"/>
    <cellStyle name="20% - Accent3 8 3 2 3 2 2" xfId="36474"/>
    <cellStyle name="20% - Accent3 8 3 2 3 2 3" xfId="55535"/>
    <cellStyle name="20% - Accent3 8 3 2 3 3" xfId="28196"/>
    <cellStyle name="20% - Accent3 8 3 2 3 4" xfId="47257"/>
    <cellStyle name="20% - Accent3 8 3 2 4" xfId="3392"/>
    <cellStyle name="20% - Accent3 8 3 2 4 2" xfId="22502"/>
    <cellStyle name="20% - Accent3 8 3 2 4 3" xfId="41563"/>
    <cellStyle name="20% - Accent3 8 3 2 5" xfId="11718"/>
    <cellStyle name="20% - Accent3 8 3 2 5 2" xfId="30780"/>
    <cellStyle name="20% - Accent3 8 3 2 5 3" xfId="49841"/>
    <cellStyle name="20% - Accent3 8 3 2 6" xfId="19918"/>
    <cellStyle name="20% - Accent3 8 3 2 7" xfId="38979"/>
    <cellStyle name="20% - Accent3 8 3 3" xfId="6639"/>
    <cellStyle name="20% - Accent3 8 3 3 2" xfId="14921"/>
    <cellStyle name="20% - Accent3 8 3 3 2 2" xfId="33983"/>
    <cellStyle name="20% - Accent3 8 3 3 2 3" xfId="53044"/>
    <cellStyle name="20% - Accent3 8 3 3 3" xfId="25705"/>
    <cellStyle name="20% - Accent3 8 3 3 4" xfId="44766"/>
    <cellStyle name="20% - Accent3 8 3 4" xfId="9133"/>
    <cellStyle name="20% - Accent3 8 3 4 2" xfId="17411"/>
    <cellStyle name="20% - Accent3 8 3 4 2 2" xfId="36473"/>
    <cellStyle name="20% - Accent3 8 3 4 2 3" xfId="55534"/>
    <cellStyle name="20% - Accent3 8 3 4 3" xfId="28195"/>
    <cellStyle name="20% - Accent3 8 3 4 4" xfId="47256"/>
    <cellStyle name="20% - Accent3 8 3 5" xfId="3391"/>
    <cellStyle name="20% - Accent3 8 3 5 2" xfId="22501"/>
    <cellStyle name="20% - Accent3 8 3 5 3" xfId="41562"/>
    <cellStyle name="20% - Accent3 8 3 6" xfId="11717"/>
    <cellStyle name="20% - Accent3 8 3 6 2" xfId="30779"/>
    <cellStyle name="20% - Accent3 8 3 6 3" xfId="49840"/>
    <cellStyle name="20% - Accent3 8 3 7" xfId="19917"/>
    <cellStyle name="20% - Accent3 8 3 8" xfId="38978"/>
    <cellStyle name="20% - Accent3 8 4" xfId="565"/>
    <cellStyle name="20% - Accent3 8 4 2" xfId="6641"/>
    <cellStyle name="20% - Accent3 8 4 2 2" xfId="14923"/>
    <cellStyle name="20% - Accent3 8 4 2 2 2" xfId="33985"/>
    <cellStyle name="20% - Accent3 8 4 2 2 3" xfId="53046"/>
    <cellStyle name="20% - Accent3 8 4 2 3" xfId="25707"/>
    <cellStyle name="20% - Accent3 8 4 2 4" xfId="44768"/>
    <cellStyle name="20% - Accent3 8 4 3" xfId="9135"/>
    <cellStyle name="20% - Accent3 8 4 3 2" xfId="17413"/>
    <cellStyle name="20% - Accent3 8 4 3 2 2" xfId="36475"/>
    <cellStyle name="20% - Accent3 8 4 3 2 3" xfId="55536"/>
    <cellStyle name="20% - Accent3 8 4 3 3" xfId="28197"/>
    <cellStyle name="20% - Accent3 8 4 3 4" xfId="47258"/>
    <cellStyle name="20% - Accent3 8 4 4" xfId="3393"/>
    <cellStyle name="20% - Accent3 8 4 4 2" xfId="22503"/>
    <cellStyle name="20% - Accent3 8 4 4 3" xfId="41564"/>
    <cellStyle name="20% - Accent3 8 4 5" xfId="11719"/>
    <cellStyle name="20% - Accent3 8 4 5 2" xfId="30781"/>
    <cellStyle name="20% - Accent3 8 4 5 3" xfId="49842"/>
    <cellStyle name="20% - Accent3 8 4 6" xfId="19919"/>
    <cellStyle name="20% - Accent3 8 4 7" xfId="38980"/>
    <cellStyle name="20% - Accent3 8 5" xfId="566"/>
    <cellStyle name="20% - Accent3 8 5 2" xfId="6642"/>
    <cellStyle name="20% - Accent3 8 5 2 2" xfId="14924"/>
    <cellStyle name="20% - Accent3 8 5 2 2 2" xfId="33986"/>
    <cellStyle name="20% - Accent3 8 5 2 2 3" xfId="53047"/>
    <cellStyle name="20% - Accent3 8 5 2 3" xfId="25708"/>
    <cellStyle name="20% - Accent3 8 5 2 4" xfId="44769"/>
    <cellStyle name="20% - Accent3 8 5 3" xfId="9136"/>
    <cellStyle name="20% - Accent3 8 5 3 2" xfId="17414"/>
    <cellStyle name="20% - Accent3 8 5 3 2 2" xfId="36476"/>
    <cellStyle name="20% - Accent3 8 5 3 2 3" xfId="55537"/>
    <cellStyle name="20% - Accent3 8 5 3 3" xfId="28198"/>
    <cellStyle name="20% - Accent3 8 5 3 4" xfId="47259"/>
    <cellStyle name="20% - Accent3 8 5 4" xfId="3394"/>
    <cellStyle name="20% - Accent3 8 5 4 2" xfId="22504"/>
    <cellStyle name="20% - Accent3 8 5 4 3" xfId="41565"/>
    <cellStyle name="20% - Accent3 8 5 5" xfId="11720"/>
    <cellStyle name="20% - Accent3 8 5 5 2" xfId="30782"/>
    <cellStyle name="20% - Accent3 8 5 5 3" xfId="49843"/>
    <cellStyle name="20% - Accent3 8 5 6" xfId="19920"/>
    <cellStyle name="20% - Accent3 8 5 7" xfId="38981"/>
    <cellStyle name="20% - Accent3 8 6" xfId="3395"/>
    <cellStyle name="20% - Accent3 8 6 2" xfId="11721"/>
    <cellStyle name="20% - Accent3 8 6 2 2" xfId="30783"/>
    <cellStyle name="20% - Accent3 8 6 2 3" xfId="49844"/>
    <cellStyle name="20% - Accent3 8 6 3" xfId="22505"/>
    <cellStyle name="20% - Accent3 8 6 4" xfId="41566"/>
    <cellStyle name="20% - Accent3 8 7" xfId="5926"/>
    <cellStyle name="20% - Accent3 8 7 2" xfId="14208"/>
    <cellStyle name="20% - Accent3 8 7 2 2" xfId="33270"/>
    <cellStyle name="20% - Accent3 8 7 2 3" xfId="52331"/>
    <cellStyle name="20% - Accent3 8 7 3" xfId="24992"/>
    <cellStyle name="20% - Accent3 8 7 4" xfId="44053"/>
    <cellStyle name="20% - Accent3 8 8" xfId="6636"/>
    <cellStyle name="20% - Accent3 8 8 2" xfId="14918"/>
    <cellStyle name="20% - Accent3 8 8 2 2" xfId="33980"/>
    <cellStyle name="20% - Accent3 8 8 2 3" xfId="53041"/>
    <cellStyle name="20% - Accent3 8 8 3" xfId="25702"/>
    <cellStyle name="20% - Accent3 8 8 4" xfId="44763"/>
    <cellStyle name="20% - Accent3 8 9" xfId="9130"/>
    <cellStyle name="20% - Accent3 8 9 2" xfId="17408"/>
    <cellStyle name="20% - Accent3 8 9 2 2" xfId="36470"/>
    <cellStyle name="20% - Accent3 8 9 2 3" xfId="55531"/>
    <cellStyle name="20% - Accent3 8 9 3" xfId="28192"/>
    <cellStyle name="20% - Accent3 8 9 4" xfId="47253"/>
    <cellStyle name="20% - Accent3 9" xfId="567"/>
    <cellStyle name="20% - Accent3 9 10" xfId="3396"/>
    <cellStyle name="20% - Accent3 9 10 2" xfId="22506"/>
    <cellStyle name="20% - Accent3 9 10 3" xfId="41567"/>
    <cellStyle name="20% - Accent3 9 11" xfId="11722"/>
    <cellStyle name="20% - Accent3 9 11 2" xfId="30784"/>
    <cellStyle name="20% - Accent3 9 11 3" xfId="49845"/>
    <cellStyle name="20% - Accent3 9 12" xfId="19921"/>
    <cellStyle name="20% - Accent3 9 13" xfId="38982"/>
    <cellStyle name="20% - Accent3 9 2" xfId="568"/>
    <cellStyle name="20% - Accent3 9 2 2" xfId="569"/>
    <cellStyle name="20% - Accent3 9 2 2 2" xfId="6645"/>
    <cellStyle name="20% - Accent3 9 2 2 2 2" xfId="14927"/>
    <cellStyle name="20% - Accent3 9 2 2 2 2 2" xfId="33989"/>
    <cellStyle name="20% - Accent3 9 2 2 2 2 3" xfId="53050"/>
    <cellStyle name="20% - Accent3 9 2 2 2 3" xfId="25711"/>
    <cellStyle name="20% - Accent3 9 2 2 2 4" xfId="44772"/>
    <cellStyle name="20% - Accent3 9 2 2 3" xfId="9139"/>
    <cellStyle name="20% - Accent3 9 2 2 3 2" xfId="17417"/>
    <cellStyle name="20% - Accent3 9 2 2 3 2 2" xfId="36479"/>
    <cellStyle name="20% - Accent3 9 2 2 3 2 3" xfId="55540"/>
    <cellStyle name="20% - Accent3 9 2 2 3 3" xfId="28201"/>
    <cellStyle name="20% - Accent3 9 2 2 3 4" xfId="47262"/>
    <cellStyle name="20% - Accent3 9 2 2 4" xfId="3398"/>
    <cellStyle name="20% - Accent3 9 2 2 4 2" xfId="22508"/>
    <cellStyle name="20% - Accent3 9 2 2 4 3" xfId="41569"/>
    <cellStyle name="20% - Accent3 9 2 2 5" xfId="11724"/>
    <cellStyle name="20% - Accent3 9 2 2 5 2" xfId="30786"/>
    <cellStyle name="20% - Accent3 9 2 2 5 3" xfId="49847"/>
    <cellStyle name="20% - Accent3 9 2 2 6" xfId="19923"/>
    <cellStyle name="20% - Accent3 9 2 2 7" xfId="38984"/>
    <cellStyle name="20% - Accent3 9 2 3" xfId="6644"/>
    <cellStyle name="20% - Accent3 9 2 3 2" xfId="14926"/>
    <cellStyle name="20% - Accent3 9 2 3 2 2" xfId="33988"/>
    <cellStyle name="20% - Accent3 9 2 3 2 3" xfId="53049"/>
    <cellStyle name="20% - Accent3 9 2 3 3" xfId="25710"/>
    <cellStyle name="20% - Accent3 9 2 3 4" xfId="44771"/>
    <cellStyle name="20% - Accent3 9 2 4" xfId="9138"/>
    <cellStyle name="20% - Accent3 9 2 4 2" xfId="17416"/>
    <cellStyle name="20% - Accent3 9 2 4 2 2" xfId="36478"/>
    <cellStyle name="20% - Accent3 9 2 4 2 3" xfId="55539"/>
    <cellStyle name="20% - Accent3 9 2 4 3" xfId="28200"/>
    <cellStyle name="20% - Accent3 9 2 4 4" xfId="47261"/>
    <cellStyle name="20% - Accent3 9 2 5" xfId="3397"/>
    <cellStyle name="20% - Accent3 9 2 5 2" xfId="22507"/>
    <cellStyle name="20% - Accent3 9 2 5 3" xfId="41568"/>
    <cellStyle name="20% - Accent3 9 2 6" xfId="11723"/>
    <cellStyle name="20% - Accent3 9 2 6 2" xfId="30785"/>
    <cellStyle name="20% - Accent3 9 2 6 3" xfId="49846"/>
    <cellStyle name="20% - Accent3 9 2 7" xfId="19922"/>
    <cellStyle name="20% - Accent3 9 2 8" xfId="38983"/>
    <cellStyle name="20% - Accent3 9 3" xfId="570"/>
    <cellStyle name="20% - Accent3 9 3 2" xfId="571"/>
    <cellStyle name="20% - Accent3 9 3 2 2" xfId="6647"/>
    <cellStyle name="20% - Accent3 9 3 2 2 2" xfId="14929"/>
    <cellStyle name="20% - Accent3 9 3 2 2 2 2" xfId="33991"/>
    <cellStyle name="20% - Accent3 9 3 2 2 2 3" xfId="53052"/>
    <cellStyle name="20% - Accent3 9 3 2 2 3" xfId="25713"/>
    <cellStyle name="20% - Accent3 9 3 2 2 4" xfId="44774"/>
    <cellStyle name="20% - Accent3 9 3 2 3" xfId="9141"/>
    <cellStyle name="20% - Accent3 9 3 2 3 2" xfId="17419"/>
    <cellStyle name="20% - Accent3 9 3 2 3 2 2" xfId="36481"/>
    <cellStyle name="20% - Accent3 9 3 2 3 2 3" xfId="55542"/>
    <cellStyle name="20% - Accent3 9 3 2 3 3" xfId="28203"/>
    <cellStyle name="20% - Accent3 9 3 2 3 4" xfId="47264"/>
    <cellStyle name="20% - Accent3 9 3 2 4" xfId="3400"/>
    <cellStyle name="20% - Accent3 9 3 2 4 2" xfId="22510"/>
    <cellStyle name="20% - Accent3 9 3 2 4 3" xfId="41571"/>
    <cellStyle name="20% - Accent3 9 3 2 5" xfId="11726"/>
    <cellStyle name="20% - Accent3 9 3 2 5 2" xfId="30788"/>
    <cellStyle name="20% - Accent3 9 3 2 5 3" xfId="49849"/>
    <cellStyle name="20% - Accent3 9 3 2 6" xfId="19925"/>
    <cellStyle name="20% - Accent3 9 3 2 7" xfId="38986"/>
    <cellStyle name="20% - Accent3 9 3 3" xfId="6646"/>
    <cellStyle name="20% - Accent3 9 3 3 2" xfId="14928"/>
    <cellStyle name="20% - Accent3 9 3 3 2 2" xfId="33990"/>
    <cellStyle name="20% - Accent3 9 3 3 2 3" xfId="53051"/>
    <cellStyle name="20% - Accent3 9 3 3 3" xfId="25712"/>
    <cellStyle name="20% - Accent3 9 3 3 4" xfId="44773"/>
    <cellStyle name="20% - Accent3 9 3 4" xfId="9140"/>
    <cellStyle name="20% - Accent3 9 3 4 2" xfId="17418"/>
    <cellStyle name="20% - Accent3 9 3 4 2 2" xfId="36480"/>
    <cellStyle name="20% - Accent3 9 3 4 2 3" xfId="55541"/>
    <cellStyle name="20% - Accent3 9 3 4 3" xfId="28202"/>
    <cellStyle name="20% - Accent3 9 3 4 4" xfId="47263"/>
    <cellStyle name="20% - Accent3 9 3 5" xfId="3399"/>
    <cellStyle name="20% - Accent3 9 3 5 2" xfId="22509"/>
    <cellStyle name="20% - Accent3 9 3 5 3" xfId="41570"/>
    <cellStyle name="20% - Accent3 9 3 6" xfId="11725"/>
    <cellStyle name="20% - Accent3 9 3 6 2" xfId="30787"/>
    <cellStyle name="20% - Accent3 9 3 6 3" xfId="49848"/>
    <cellStyle name="20% - Accent3 9 3 7" xfId="19924"/>
    <cellStyle name="20% - Accent3 9 3 8" xfId="38985"/>
    <cellStyle name="20% - Accent3 9 4" xfId="572"/>
    <cellStyle name="20% - Accent3 9 4 2" xfId="6648"/>
    <cellStyle name="20% - Accent3 9 4 2 2" xfId="14930"/>
    <cellStyle name="20% - Accent3 9 4 2 2 2" xfId="33992"/>
    <cellStyle name="20% - Accent3 9 4 2 2 3" xfId="53053"/>
    <cellStyle name="20% - Accent3 9 4 2 3" xfId="25714"/>
    <cellStyle name="20% - Accent3 9 4 2 4" xfId="44775"/>
    <cellStyle name="20% - Accent3 9 4 3" xfId="9142"/>
    <cellStyle name="20% - Accent3 9 4 3 2" xfId="17420"/>
    <cellStyle name="20% - Accent3 9 4 3 2 2" xfId="36482"/>
    <cellStyle name="20% - Accent3 9 4 3 2 3" xfId="55543"/>
    <cellStyle name="20% - Accent3 9 4 3 3" xfId="28204"/>
    <cellStyle name="20% - Accent3 9 4 3 4" xfId="47265"/>
    <cellStyle name="20% - Accent3 9 4 4" xfId="3401"/>
    <cellStyle name="20% - Accent3 9 4 4 2" xfId="22511"/>
    <cellStyle name="20% - Accent3 9 4 4 3" xfId="41572"/>
    <cellStyle name="20% - Accent3 9 4 5" xfId="11727"/>
    <cellStyle name="20% - Accent3 9 4 5 2" xfId="30789"/>
    <cellStyle name="20% - Accent3 9 4 5 3" xfId="49850"/>
    <cellStyle name="20% - Accent3 9 4 6" xfId="19926"/>
    <cellStyle name="20% - Accent3 9 4 7" xfId="38987"/>
    <cellStyle name="20% - Accent3 9 5" xfId="573"/>
    <cellStyle name="20% - Accent3 9 5 2" xfId="6649"/>
    <cellStyle name="20% - Accent3 9 5 2 2" xfId="14931"/>
    <cellStyle name="20% - Accent3 9 5 2 2 2" xfId="33993"/>
    <cellStyle name="20% - Accent3 9 5 2 2 3" xfId="53054"/>
    <cellStyle name="20% - Accent3 9 5 2 3" xfId="25715"/>
    <cellStyle name="20% - Accent3 9 5 2 4" xfId="44776"/>
    <cellStyle name="20% - Accent3 9 5 3" xfId="9143"/>
    <cellStyle name="20% - Accent3 9 5 3 2" xfId="17421"/>
    <cellStyle name="20% - Accent3 9 5 3 2 2" xfId="36483"/>
    <cellStyle name="20% - Accent3 9 5 3 2 3" xfId="55544"/>
    <cellStyle name="20% - Accent3 9 5 3 3" xfId="28205"/>
    <cellStyle name="20% - Accent3 9 5 3 4" xfId="47266"/>
    <cellStyle name="20% - Accent3 9 5 4" xfId="3402"/>
    <cellStyle name="20% - Accent3 9 5 4 2" xfId="22512"/>
    <cellStyle name="20% - Accent3 9 5 4 3" xfId="41573"/>
    <cellStyle name="20% - Accent3 9 5 5" xfId="11728"/>
    <cellStyle name="20% - Accent3 9 5 5 2" xfId="30790"/>
    <cellStyle name="20% - Accent3 9 5 5 3" xfId="49851"/>
    <cellStyle name="20% - Accent3 9 5 6" xfId="19927"/>
    <cellStyle name="20% - Accent3 9 5 7" xfId="38988"/>
    <cellStyle name="20% - Accent3 9 6" xfId="3403"/>
    <cellStyle name="20% - Accent3 9 6 2" xfId="11729"/>
    <cellStyle name="20% - Accent3 9 6 2 2" xfId="30791"/>
    <cellStyle name="20% - Accent3 9 6 2 3" xfId="49852"/>
    <cellStyle name="20% - Accent3 9 6 3" xfId="22513"/>
    <cellStyle name="20% - Accent3 9 6 4" xfId="41574"/>
    <cellStyle name="20% - Accent3 9 7" xfId="6012"/>
    <cellStyle name="20% - Accent3 9 7 2" xfId="14294"/>
    <cellStyle name="20% - Accent3 9 7 2 2" xfId="33356"/>
    <cellStyle name="20% - Accent3 9 7 2 3" xfId="52417"/>
    <cellStyle name="20% - Accent3 9 7 3" xfId="25078"/>
    <cellStyle name="20% - Accent3 9 7 4" xfId="44139"/>
    <cellStyle name="20% - Accent3 9 8" xfId="6643"/>
    <cellStyle name="20% - Accent3 9 8 2" xfId="14925"/>
    <cellStyle name="20% - Accent3 9 8 2 2" xfId="33987"/>
    <cellStyle name="20% - Accent3 9 8 2 3" xfId="53048"/>
    <cellStyle name="20% - Accent3 9 8 3" xfId="25709"/>
    <cellStyle name="20% - Accent3 9 8 4" xfId="44770"/>
    <cellStyle name="20% - Accent3 9 9" xfId="9137"/>
    <cellStyle name="20% - Accent3 9 9 2" xfId="17415"/>
    <cellStyle name="20% - Accent3 9 9 2 2" xfId="36477"/>
    <cellStyle name="20% - Accent3 9 9 2 3" xfId="55538"/>
    <cellStyle name="20% - Accent3 9 9 3" xfId="28199"/>
    <cellStyle name="20% - Accent3 9 9 4" xfId="47260"/>
    <cellStyle name="20% - Accent4" xfId="574" builtinId="42" customBuiltin="1"/>
    <cellStyle name="20% - Accent4 10" xfId="575"/>
    <cellStyle name="20% - Accent4 10 10" xfId="3405"/>
    <cellStyle name="20% - Accent4 10 10 2" xfId="22515"/>
    <cellStyle name="20% - Accent4 10 10 3" xfId="41576"/>
    <cellStyle name="20% - Accent4 10 11" xfId="11731"/>
    <cellStyle name="20% - Accent4 10 11 2" xfId="30793"/>
    <cellStyle name="20% - Accent4 10 11 3" xfId="49854"/>
    <cellStyle name="20% - Accent4 10 12" xfId="19929"/>
    <cellStyle name="20% - Accent4 10 13" xfId="38990"/>
    <cellStyle name="20% - Accent4 10 2" xfId="576"/>
    <cellStyle name="20% - Accent4 10 2 2" xfId="577"/>
    <cellStyle name="20% - Accent4 10 2 2 2" xfId="6653"/>
    <cellStyle name="20% - Accent4 10 2 2 2 2" xfId="14935"/>
    <cellStyle name="20% - Accent4 10 2 2 2 2 2" xfId="33997"/>
    <cellStyle name="20% - Accent4 10 2 2 2 2 3" xfId="53058"/>
    <cellStyle name="20% - Accent4 10 2 2 2 3" xfId="25719"/>
    <cellStyle name="20% - Accent4 10 2 2 2 4" xfId="44780"/>
    <cellStyle name="20% - Accent4 10 2 2 3" xfId="9147"/>
    <cellStyle name="20% - Accent4 10 2 2 3 2" xfId="17425"/>
    <cellStyle name="20% - Accent4 10 2 2 3 2 2" xfId="36487"/>
    <cellStyle name="20% - Accent4 10 2 2 3 2 3" xfId="55548"/>
    <cellStyle name="20% - Accent4 10 2 2 3 3" xfId="28209"/>
    <cellStyle name="20% - Accent4 10 2 2 3 4" xfId="47270"/>
    <cellStyle name="20% - Accent4 10 2 2 4" xfId="3407"/>
    <cellStyle name="20% - Accent4 10 2 2 4 2" xfId="22517"/>
    <cellStyle name="20% - Accent4 10 2 2 4 3" xfId="41578"/>
    <cellStyle name="20% - Accent4 10 2 2 5" xfId="11733"/>
    <cellStyle name="20% - Accent4 10 2 2 5 2" xfId="30795"/>
    <cellStyle name="20% - Accent4 10 2 2 5 3" xfId="49856"/>
    <cellStyle name="20% - Accent4 10 2 2 6" xfId="19931"/>
    <cellStyle name="20% - Accent4 10 2 2 7" xfId="38992"/>
    <cellStyle name="20% - Accent4 10 2 3" xfId="6652"/>
    <cellStyle name="20% - Accent4 10 2 3 2" xfId="14934"/>
    <cellStyle name="20% - Accent4 10 2 3 2 2" xfId="33996"/>
    <cellStyle name="20% - Accent4 10 2 3 2 3" xfId="53057"/>
    <cellStyle name="20% - Accent4 10 2 3 3" xfId="25718"/>
    <cellStyle name="20% - Accent4 10 2 3 4" xfId="44779"/>
    <cellStyle name="20% - Accent4 10 2 4" xfId="9146"/>
    <cellStyle name="20% - Accent4 10 2 4 2" xfId="17424"/>
    <cellStyle name="20% - Accent4 10 2 4 2 2" xfId="36486"/>
    <cellStyle name="20% - Accent4 10 2 4 2 3" xfId="55547"/>
    <cellStyle name="20% - Accent4 10 2 4 3" xfId="28208"/>
    <cellStyle name="20% - Accent4 10 2 4 4" xfId="47269"/>
    <cellStyle name="20% - Accent4 10 2 5" xfId="3406"/>
    <cellStyle name="20% - Accent4 10 2 5 2" xfId="22516"/>
    <cellStyle name="20% - Accent4 10 2 5 3" xfId="41577"/>
    <cellStyle name="20% - Accent4 10 2 6" xfId="11732"/>
    <cellStyle name="20% - Accent4 10 2 6 2" xfId="30794"/>
    <cellStyle name="20% - Accent4 10 2 6 3" xfId="49855"/>
    <cellStyle name="20% - Accent4 10 2 7" xfId="19930"/>
    <cellStyle name="20% - Accent4 10 2 8" xfId="38991"/>
    <cellStyle name="20% - Accent4 10 3" xfId="578"/>
    <cellStyle name="20% - Accent4 10 3 2" xfId="579"/>
    <cellStyle name="20% - Accent4 10 3 2 2" xfId="6655"/>
    <cellStyle name="20% - Accent4 10 3 2 2 2" xfId="14937"/>
    <cellStyle name="20% - Accent4 10 3 2 2 2 2" xfId="33999"/>
    <cellStyle name="20% - Accent4 10 3 2 2 2 3" xfId="53060"/>
    <cellStyle name="20% - Accent4 10 3 2 2 3" xfId="25721"/>
    <cellStyle name="20% - Accent4 10 3 2 2 4" xfId="44782"/>
    <cellStyle name="20% - Accent4 10 3 2 3" xfId="9149"/>
    <cellStyle name="20% - Accent4 10 3 2 3 2" xfId="17427"/>
    <cellStyle name="20% - Accent4 10 3 2 3 2 2" xfId="36489"/>
    <cellStyle name="20% - Accent4 10 3 2 3 2 3" xfId="55550"/>
    <cellStyle name="20% - Accent4 10 3 2 3 3" xfId="28211"/>
    <cellStyle name="20% - Accent4 10 3 2 3 4" xfId="47272"/>
    <cellStyle name="20% - Accent4 10 3 2 4" xfId="3409"/>
    <cellStyle name="20% - Accent4 10 3 2 4 2" xfId="22519"/>
    <cellStyle name="20% - Accent4 10 3 2 4 3" xfId="41580"/>
    <cellStyle name="20% - Accent4 10 3 2 5" xfId="11735"/>
    <cellStyle name="20% - Accent4 10 3 2 5 2" xfId="30797"/>
    <cellStyle name="20% - Accent4 10 3 2 5 3" xfId="49858"/>
    <cellStyle name="20% - Accent4 10 3 2 6" xfId="19933"/>
    <cellStyle name="20% - Accent4 10 3 2 7" xfId="38994"/>
    <cellStyle name="20% - Accent4 10 3 3" xfId="6654"/>
    <cellStyle name="20% - Accent4 10 3 3 2" xfId="14936"/>
    <cellStyle name="20% - Accent4 10 3 3 2 2" xfId="33998"/>
    <cellStyle name="20% - Accent4 10 3 3 2 3" xfId="53059"/>
    <cellStyle name="20% - Accent4 10 3 3 3" xfId="25720"/>
    <cellStyle name="20% - Accent4 10 3 3 4" xfId="44781"/>
    <cellStyle name="20% - Accent4 10 3 4" xfId="9148"/>
    <cellStyle name="20% - Accent4 10 3 4 2" xfId="17426"/>
    <cellStyle name="20% - Accent4 10 3 4 2 2" xfId="36488"/>
    <cellStyle name="20% - Accent4 10 3 4 2 3" xfId="55549"/>
    <cellStyle name="20% - Accent4 10 3 4 3" xfId="28210"/>
    <cellStyle name="20% - Accent4 10 3 4 4" xfId="47271"/>
    <cellStyle name="20% - Accent4 10 3 5" xfId="3408"/>
    <cellStyle name="20% - Accent4 10 3 5 2" xfId="22518"/>
    <cellStyle name="20% - Accent4 10 3 5 3" xfId="41579"/>
    <cellStyle name="20% - Accent4 10 3 6" xfId="11734"/>
    <cellStyle name="20% - Accent4 10 3 6 2" xfId="30796"/>
    <cellStyle name="20% - Accent4 10 3 6 3" xfId="49857"/>
    <cellStyle name="20% - Accent4 10 3 7" xfId="19932"/>
    <cellStyle name="20% - Accent4 10 3 8" xfId="38993"/>
    <cellStyle name="20% - Accent4 10 4" xfId="580"/>
    <cellStyle name="20% - Accent4 10 4 2" xfId="6656"/>
    <cellStyle name="20% - Accent4 10 4 2 2" xfId="14938"/>
    <cellStyle name="20% - Accent4 10 4 2 2 2" xfId="34000"/>
    <cellStyle name="20% - Accent4 10 4 2 2 3" xfId="53061"/>
    <cellStyle name="20% - Accent4 10 4 2 3" xfId="25722"/>
    <cellStyle name="20% - Accent4 10 4 2 4" xfId="44783"/>
    <cellStyle name="20% - Accent4 10 4 3" xfId="9150"/>
    <cellStyle name="20% - Accent4 10 4 3 2" xfId="17428"/>
    <cellStyle name="20% - Accent4 10 4 3 2 2" xfId="36490"/>
    <cellStyle name="20% - Accent4 10 4 3 2 3" xfId="55551"/>
    <cellStyle name="20% - Accent4 10 4 3 3" xfId="28212"/>
    <cellStyle name="20% - Accent4 10 4 3 4" xfId="47273"/>
    <cellStyle name="20% - Accent4 10 4 4" xfId="3410"/>
    <cellStyle name="20% - Accent4 10 4 4 2" xfId="22520"/>
    <cellStyle name="20% - Accent4 10 4 4 3" xfId="41581"/>
    <cellStyle name="20% - Accent4 10 4 5" xfId="11736"/>
    <cellStyle name="20% - Accent4 10 4 5 2" xfId="30798"/>
    <cellStyle name="20% - Accent4 10 4 5 3" xfId="49859"/>
    <cellStyle name="20% - Accent4 10 4 6" xfId="19934"/>
    <cellStyle name="20% - Accent4 10 4 7" xfId="38995"/>
    <cellStyle name="20% - Accent4 10 5" xfId="581"/>
    <cellStyle name="20% - Accent4 10 5 2" xfId="6657"/>
    <cellStyle name="20% - Accent4 10 5 2 2" xfId="14939"/>
    <cellStyle name="20% - Accent4 10 5 2 2 2" xfId="34001"/>
    <cellStyle name="20% - Accent4 10 5 2 2 3" xfId="53062"/>
    <cellStyle name="20% - Accent4 10 5 2 3" xfId="25723"/>
    <cellStyle name="20% - Accent4 10 5 2 4" xfId="44784"/>
    <cellStyle name="20% - Accent4 10 5 3" xfId="9151"/>
    <cellStyle name="20% - Accent4 10 5 3 2" xfId="17429"/>
    <cellStyle name="20% - Accent4 10 5 3 2 2" xfId="36491"/>
    <cellStyle name="20% - Accent4 10 5 3 2 3" xfId="55552"/>
    <cellStyle name="20% - Accent4 10 5 3 3" xfId="28213"/>
    <cellStyle name="20% - Accent4 10 5 3 4" xfId="47274"/>
    <cellStyle name="20% - Accent4 10 5 4" xfId="3411"/>
    <cellStyle name="20% - Accent4 10 5 4 2" xfId="22521"/>
    <cellStyle name="20% - Accent4 10 5 4 3" xfId="41582"/>
    <cellStyle name="20% - Accent4 10 5 5" xfId="11737"/>
    <cellStyle name="20% - Accent4 10 5 5 2" xfId="30799"/>
    <cellStyle name="20% - Accent4 10 5 5 3" xfId="49860"/>
    <cellStyle name="20% - Accent4 10 5 6" xfId="19935"/>
    <cellStyle name="20% - Accent4 10 5 7" xfId="38996"/>
    <cellStyle name="20% - Accent4 10 6" xfId="3412"/>
    <cellStyle name="20% - Accent4 10 6 2" xfId="11738"/>
    <cellStyle name="20% - Accent4 10 6 2 2" xfId="30800"/>
    <cellStyle name="20% - Accent4 10 6 2 3" xfId="49861"/>
    <cellStyle name="20% - Accent4 10 6 3" xfId="22522"/>
    <cellStyle name="20% - Accent4 10 6 4" xfId="41583"/>
    <cellStyle name="20% - Accent4 10 7" xfId="6028"/>
    <cellStyle name="20% - Accent4 10 7 2" xfId="14310"/>
    <cellStyle name="20% - Accent4 10 7 2 2" xfId="33372"/>
    <cellStyle name="20% - Accent4 10 7 2 3" xfId="52433"/>
    <cellStyle name="20% - Accent4 10 7 3" xfId="25094"/>
    <cellStyle name="20% - Accent4 10 7 4" xfId="44155"/>
    <cellStyle name="20% - Accent4 10 8" xfId="6651"/>
    <cellStyle name="20% - Accent4 10 8 2" xfId="14933"/>
    <cellStyle name="20% - Accent4 10 8 2 2" xfId="33995"/>
    <cellStyle name="20% - Accent4 10 8 2 3" xfId="53056"/>
    <cellStyle name="20% - Accent4 10 8 3" xfId="25717"/>
    <cellStyle name="20% - Accent4 10 8 4" xfId="44778"/>
    <cellStyle name="20% - Accent4 10 9" xfId="9145"/>
    <cellStyle name="20% - Accent4 10 9 2" xfId="17423"/>
    <cellStyle name="20% - Accent4 10 9 2 2" xfId="36485"/>
    <cellStyle name="20% - Accent4 10 9 2 3" xfId="55546"/>
    <cellStyle name="20% - Accent4 10 9 3" xfId="28207"/>
    <cellStyle name="20% - Accent4 10 9 4" xfId="47268"/>
    <cellStyle name="20% - Accent4 11" xfId="582"/>
    <cellStyle name="20% - Accent4 11 10" xfId="11739"/>
    <cellStyle name="20% - Accent4 11 10 2" xfId="30801"/>
    <cellStyle name="20% - Accent4 11 10 3" xfId="49862"/>
    <cellStyle name="20% - Accent4 11 11" xfId="19936"/>
    <cellStyle name="20% - Accent4 11 12" xfId="38997"/>
    <cellStyle name="20% - Accent4 11 2" xfId="583"/>
    <cellStyle name="20% - Accent4 11 2 2" xfId="584"/>
    <cellStyle name="20% - Accent4 11 2 2 2" xfId="6660"/>
    <cellStyle name="20% - Accent4 11 2 2 2 2" xfId="14942"/>
    <cellStyle name="20% - Accent4 11 2 2 2 2 2" xfId="34004"/>
    <cellStyle name="20% - Accent4 11 2 2 2 2 3" xfId="53065"/>
    <cellStyle name="20% - Accent4 11 2 2 2 3" xfId="25726"/>
    <cellStyle name="20% - Accent4 11 2 2 2 4" xfId="44787"/>
    <cellStyle name="20% - Accent4 11 2 2 3" xfId="9154"/>
    <cellStyle name="20% - Accent4 11 2 2 3 2" xfId="17432"/>
    <cellStyle name="20% - Accent4 11 2 2 3 2 2" xfId="36494"/>
    <cellStyle name="20% - Accent4 11 2 2 3 2 3" xfId="55555"/>
    <cellStyle name="20% - Accent4 11 2 2 3 3" xfId="28216"/>
    <cellStyle name="20% - Accent4 11 2 2 3 4" xfId="47277"/>
    <cellStyle name="20% - Accent4 11 2 2 4" xfId="3415"/>
    <cellStyle name="20% - Accent4 11 2 2 4 2" xfId="22525"/>
    <cellStyle name="20% - Accent4 11 2 2 4 3" xfId="41586"/>
    <cellStyle name="20% - Accent4 11 2 2 5" xfId="11741"/>
    <cellStyle name="20% - Accent4 11 2 2 5 2" xfId="30803"/>
    <cellStyle name="20% - Accent4 11 2 2 5 3" xfId="49864"/>
    <cellStyle name="20% - Accent4 11 2 2 6" xfId="19938"/>
    <cellStyle name="20% - Accent4 11 2 2 7" xfId="38999"/>
    <cellStyle name="20% - Accent4 11 2 3" xfId="6659"/>
    <cellStyle name="20% - Accent4 11 2 3 2" xfId="14941"/>
    <cellStyle name="20% - Accent4 11 2 3 2 2" xfId="34003"/>
    <cellStyle name="20% - Accent4 11 2 3 2 3" xfId="53064"/>
    <cellStyle name="20% - Accent4 11 2 3 3" xfId="25725"/>
    <cellStyle name="20% - Accent4 11 2 3 4" xfId="44786"/>
    <cellStyle name="20% - Accent4 11 2 4" xfId="9153"/>
    <cellStyle name="20% - Accent4 11 2 4 2" xfId="17431"/>
    <cellStyle name="20% - Accent4 11 2 4 2 2" xfId="36493"/>
    <cellStyle name="20% - Accent4 11 2 4 2 3" xfId="55554"/>
    <cellStyle name="20% - Accent4 11 2 4 3" xfId="28215"/>
    <cellStyle name="20% - Accent4 11 2 4 4" xfId="47276"/>
    <cellStyle name="20% - Accent4 11 2 5" xfId="3414"/>
    <cellStyle name="20% - Accent4 11 2 5 2" xfId="22524"/>
    <cellStyle name="20% - Accent4 11 2 5 3" xfId="41585"/>
    <cellStyle name="20% - Accent4 11 2 6" xfId="11740"/>
    <cellStyle name="20% - Accent4 11 2 6 2" xfId="30802"/>
    <cellStyle name="20% - Accent4 11 2 6 3" xfId="49863"/>
    <cellStyle name="20% - Accent4 11 2 7" xfId="19937"/>
    <cellStyle name="20% - Accent4 11 2 8" xfId="38998"/>
    <cellStyle name="20% - Accent4 11 3" xfId="585"/>
    <cellStyle name="20% - Accent4 11 3 2" xfId="6661"/>
    <cellStyle name="20% - Accent4 11 3 2 2" xfId="14943"/>
    <cellStyle name="20% - Accent4 11 3 2 2 2" xfId="34005"/>
    <cellStyle name="20% - Accent4 11 3 2 2 3" xfId="53066"/>
    <cellStyle name="20% - Accent4 11 3 2 3" xfId="25727"/>
    <cellStyle name="20% - Accent4 11 3 2 4" xfId="44788"/>
    <cellStyle name="20% - Accent4 11 3 3" xfId="9155"/>
    <cellStyle name="20% - Accent4 11 3 3 2" xfId="17433"/>
    <cellStyle name="20% - Accent4 11 3 3 2 2" xfId="36495"/>
    <cellStyle name="20% - Accent4 11 3 3 2 3" xfId="55556"/>
    <cellStyle name="20% - Accent4 11 3 3 3" xfId="28217"/>
    <cellStyle name="20% - Accent4 11 3 3 4" xfId="47278"/>
    <cellStyle name="20% - Accent4 11 3 4" xfId="3416"/>
    <cellStyle name="20% - Accent4 11 3 4 2" xfId="22526"/>
    <cellStyle name="20% - Accent4 11 3 4 3" xfId="41587"/>
    <cellStyle name="20% - Accent4 11 3 5" xfId="11742"/>
    <cellStyle name="20% - Accent4 11 3 5 2" xfId="30804"/>
    <cellStyle name="20% - Accent4 11 3 5 3" xfId="49865"/>
    <cellStyle name="20% - Accent4 11 3 6" xfId="19939"/>
    <cellStyle name="20% - Accent4 11 3 7" xfId="39000"/>
    <cellStyle name="20% - Accent4 11 4" xfId="586"/>
    <cellStyle name="20% - Accent4 11 4 2" xfId="6662"/>
    <cellStyle name="20% - Accent4 11 4 2 2" xfId="14944"/>
    <cellStyle name="20% - Accent4 11 4 2 2 2" xfId="34006"/>
    <cellStyle name="20% - Accent4 11 4 2 2 3" xfId="53067"/>
    <cellStyle name="20% - Accent4 11 4 2 3" xfId="25728"/>
    <cellStyle name="20% - Accent4 11 4 2 4" xfId="44789"/>
    <cellStyle name="20% - Accent4 11 4 3" xfId="9156"/>
    <cellStyle name="20% - Accent4 11 4 3 2" xfId="17434"/>
    <cellStyle name="20% - Accent4 11 4 3 2 2" xfId="36496"/>
    <cellStyle name="20% - Accent4 11 4 3 2 3" xfId="55557"/>
    <cellStyle name="20% - Accent4 11 4 3 3" xfId="28218"/>
    <cellStyle name="20% - Accent4 11 4 3 4" xfId="47279"/>
    <cellStyle name="20% - Accent4 11 4 4" xfId="3417"/>
    <cellStyle name="20% - Accent4 11 4 4 2" xfId="22527"/>
    <cellStyle name="20% - Accent4 11 4 4 3" xfId="41588"/>
    <cellStyle name="20% - Accent4 11 4 5" xfId="11743"/>
    <cellStyle name="20% - Accent4 11 4 5 2" xfId="30805"/>
    <cellStyle name="20% - Accent4 11 4 5 3" xfId="49866"/>
    <cellStyle name="20% - Accent4 11 4 6" xfId="19940"/>
    <cellStyle name="20% - Accent4 11 4 7" xfId="39001"/>
    <cellStyle name="20% - Accent4 11 5" xfId="3418"/>
    <cellStyle name="20% - Accent4 11 5 2" xfId="11744"/>
    <cellStyle name="20% - Accent4 11 5 2 2" xfId="30806"/>
    <cellStyle name="20% - Accent4 11 5 2 3" xfId="49867"/>
    <cellStyle name="20% - Accent4 11 5 3" xfId="22528"/>
    <cellStyle name="20% - Accent4 11 5 4" xfId="41589"/>
    <cellStyle name="20% - Accent4 11 6" xfId="5709"/>
    <cellStyle name="20% - Accent4 11 6 2" xfId="13995"/>
    <cellStyle name="20% - Accent4 11 6 2 2" xfId="33057"/>
    <cellStyle name="20% - Accent4 11 6 2 3" xfId="52118"/>
    <cellStyle name="20% - Accent4 11 6 3" xfId="24779"/>
    <cellStyle name="20% - Accent4 11 6 4" xfId="43840"/>
    <cellStyle name="20% - Accent4 11 7" xfId="6658"/>
    <cellStyle name="20% - Accent4 11 7 2" xfId="14940"/>
    <cellStyle name="20% - Accent4 11 7 2 2" xfId="34002"/>
    <cellStyle name="20% - Accent4 11 7 2 3" xfId="53063"/>
    <cellStyle name="20% - Accent4 11 7 3" xfId="25724"/>
    <cellStyle name="20% - Accent4 11 7 4" xfId="44785"/>
    <cellStyle name="20% - Accent4 11 8" xfId="9152"/>
    <cellStyle name="20% - Accent4 11 8 2" xfId="17430"/>
    <cellStyle name="20% - Accent4 11 8 2 2" xfId="36492"/>
    <cellStyle name="20% - Accent4 11 8 2 3" xfId="55553"/>
    <cellStyle name="20% - Accent4 11 8 3" xfId="28214"/>
    <cellStyle name="20% - Accent4 11 8 4" xfId="47275"/>
    <cellStyle name="20% - Accent4 11 9" xfId="3413"/>
    <cellStyle name="20% - Accent4 11 9 2" xfId="22523"/>
    <cellStyle name="20% - Accent4 11 9 3" xfId="41584"/>
    <cellStyle name="20% - Accent4 12" xfId="587"/>
    <cellStyle name="20% - Accent4 12 10" xfId="39002"/>
    <cellStyle name="20% - Accent4 12 2" xfId="588"/>
    <cellStyle name="20% - Accent4 12 2 2" xfId="6664"/>
    <cellStyle name="20% - Accent4 12 2 2 2" xfId="14946"/>
    <cellStyle name="20% - Accent4 12 2 2 2 2" xfId="34008"/>
    <cellStyle name="20% - Accent4 12 2 2 2 3" xfId="53069"/>
    <cellStyle name="20% - Accent4 12 2 2 3" xfId="25730"/>
    <cellStyle name="20% - Accent4 12 2 2 4" xfId="44791"/>
    <cellStyle name="20% - Accent4 12 2 3" xfId="9158"/>
    <cellStyle name="20% - Accent4 12 2 3 2" xfId="17436"/>
    <cellStyle name="20% - Accent4 12 2 3 2 2" xfId="36498"/>
    <cellStyle name="20% - Accent4 12 2 3 2 3" xfId="55559"/>
    <cellStyle name="20% - Accent4 12 2 3 3" xfId="28220"/>
    <cellStyle name="20% - Accent4 12 2 3 4" xfId="47281"/>
    <cellStyle name="20% - Accent4 12 2 4" xfId="3420"/>
    <cellStyle name="20% - Accent4 12 2 4 2" xfId="22530"/>
    <cellStyle name="20% - Accent4 12 2 4 3" xfId="41591"/>
    <cellStyle name="20% - Accent4 12 2 5" xfId="11746"/>
    <cellStyle name="20% - Accent4 12 2 5 2" xfId="30808"/>
    <cellStyle name="20% - Accent4 12 2 5 3" xfId="49869"/>
    <cellStyle name="20% - Accent4 12 2 6" xfId="19942"/>
    <cellStyle name="20% - Accent4 12 2 7" xfId="39003"/>
    <cellStyle name="20% - Accent4 12 3" xfId="3421"/>
    <cellStyle name="20% - Accent4 12 3 2" xfId="11747"/>
    <cellStyle name="20% - Accent4 12 3 2 2" xfId="30809"/>
    <cellStyle name="20% - Accent4 12 3 2 3" xfId="49870"/>
    <cellStyle name="20% - Accent4 12 3 3" xfId="22531"/>
    <cellStyle name="20% - Accent4 12 3 4" xfId="41592"/>
    <cellStyle name="20% - Accent4 12 4" xfId="6043"/>
    <cellStyle name="20% - Accent4 12 4 2" xfId="14325"/>
    <cellStyle name="20% - Accent4 12 4 2 2" xfId="33387"/>
    <cellStyle name="20% - Accent4 12 4 2 3" xfId="52448"/>
    <cellStyle name="20% - Accent4 12 4 3" xfId="25109"/>
    <cellStyle name="20% - Accent4 12 4 4" xfId="44170"/>
    <cellStyle name="20% - Accent4 12 5" xfId="6663"/>
    <cellStyle name="20% - Accent4 12 5 2" xfId="14945"/>
    <cellStyle name="20% - Accent4 12 5 2 2" xfId="34007"/>
    <cellStyle name="20% - Accent4 12 5 2 3" xfId="53068"/>
    <cellStyle name="20% - Accent4 12 5 3" xfId="25729"/>
    <cellStyle name="20% - Accent4 12 5 4" xfId="44790"/>
    <cellStyle name="20% - Accent4 12 6" xfId="9157"/>
    <cellStyle name="20% - Accent4 12 6 2" xfId="17435"/>
    <cellStyle name="20% - Accent4 12 6 2 2" xfId="36497"/>
    <cellStyle name="20% - Accent4 12 6 2 3" xfId="55558"/>
    <cellStyle name="20% - Accent4 12 6 3" xfId="28219"/>
    <cellStyle name="20% - Accent4 12 6 4" xfId="47280"/>
    <cellStyle name="20% - Accent4 12 7" xfId="3419"/>
    <cellStyle name="20% - Accent4 12 7 2" xfId="22529"/>
    <cellStyle name="20% - Accent4 12 7 3" xfId="41590"/>
    <cellStyle name="20% - Accent4 12 8" xfId="11745"/>
    <cellStyle name="20% - Accent4 12 8 2" xfId="30807"/>
    <cellStyle name="20% - Accent4 12 8 3" xfId="49868"/>
    <cellStyle name="20% - Accent4 12 9" xfId="19941"/>
    <cellStyle name="20% - Accent4 13" xfId="589"/>
    <cellStyle name="20% - Accent4 13 10" xfId="39004"/>
    <cellStyle name="20% - Accent4 13 2" xfId="590"/>
    <cellStyle name="20% - Accent4 13 2 2" xfId="6666"/>
    <cellStyle name="20% - Accent4 13 2 2 2" xfId="14948"/>
    <cellStyle name="20% - Accent4 13 2 2 2 2" xfId="34010"/>
    <cellStyle name="20% - Accent4 13 2 2 2 3" xfId="53071"/>
    <cellStyle name="20% - Accent4 13 2 2 3" xfId="25732"/>
    <cellStyle name="20% - Accent4 13 2 2 4" xfId="44793"/>
    <cellStyle name="20% - Accent4 13 2 3" xfId="9160"/>
    <cellStyle name="20% - Accent4 13 2 3 2" xfId="17438"/>
    <cellStyle name="20% - Accent4 13 2 3 2 2" xfId="36500"/>
    <cellStyle name="20% - Accent4 13 2 3 2 3" xfId="55561"/>
    <cellStyle name="20% - Accent4 13 2 3 3" xfId="28222"/>
    <cellStyle name="20% - Accent4 13 2 3 4" xfId="47283"/>
    <cellStyle name="20% - Accent4 13 2 4" xfId="3423"/>
    <cellStyle name="20% - Accent4 13 2 4 2" xfId="22533"/>
    <cellStyle name="20% - Accent4 13 2 4 3" xfId="41594"/>
    <cellStyle name="20% - Accent4 13 2 5" xfId="11749"/>
    <cellStyle name="20% - Accent4 13 2 5 2" xfId="30811"/>
    <cellStyle name="20% - Accent4 13 2 5 3" xfId="49872"/>
    <cellStyle name="20% - Accent4 13 2 6" xfId="19944"/>
    <cellStyle name="20% - Accent4 13 2 7" xfId="39005"/>
    <cellStyle name="20% - Accent4 13 3" xfId="3424"/>
    <cellStyle name="20% - Accent4 13 3 2" xfId="11750"/>
    <cellStyle name="20% - Accent4 13 3 2 2" xfId="30812"/>
    <cellStyle name="20% - Accent4 13 3 2 3" xfId="49873"/>
    <cellStyle name="20% - Accent4 13 3 3" xfId="22534"/>
    <cellStyle name="20% - Accent4 13 3 4" xfId="41595"/>
    <cellStyle name="20% - Accent4 13 4" xfId="6057"/>
    <cellStyle name="20% - Accent4 13 4 2" xfId="14339"/>
    <cellStyle name="20% - Accent4 13 4 2 2" xfId="33401"/>
    <cellStyle name="20% - Accent4 13 4 2 3" xfId="52462"/>
    <cellStyle name="20% - Accent4 13 4 3" xfId="25123"/>
    <cellStyle name="20% - Accent4 13 4 4" xfId="44184"/>
    <cellStyle name="20% - Accent4 13 5" xfId="6665"/>
    <cellStyle name="20% - Accent4 13 5 2" xfId="14947"/>
    <cellStyle name="20% - Accent4 13 5 2 2" xfId="34009"/>
    <cellStyle name="20% - Accent4 13 5 2 3" xfId="53070"/>
    <cellStyle name="20% - Accent4 13 5 3" xfId="25731"/>
    <cellStyle name="20% - Accent4 13 5 4" xfId="44792"/>
    <cellStyle name="20% - Accent4 13 6" xfId="9159"/>
    <cellStyle name="20% - Accent4 13 6 2" xfId="17437"/>
    <cellStyle name="20% - Accent4 13 6 2 2" xfId="36499"/>
    <cellStyle name="20% - Accent4 13 6 2 3" xfId="55560"/>
    <cellStyle name="20% - Accent4 13 6 3" xfId="28221"/>
    <cellStyle name="20% - Accent4 13 6 4" xfId="47282"/>
    <cellStyle name="20% - Accent4 13 7" xfId="3422"/>
    <cellStyle name="20% - Accent4 13 7 2" xfId="22532"/>
    <cellStyle name="20% - Accent4 13 7 3" xfId="41593"/>
    <cellStyle name="20% - Accent4 13 8" xfId="11748"/>
    <cellStyle name="20% - Accent4 13 8 2" xfId="30810"/>
    <cellStyle name="20% - Accent4 13 8 3" xfId="49871"/>
    <cellStyle name="20% - Accent4 13 9" xfId="19943"/>
    <cellStyle name="20% - Accent4 14" xfId="591"/>
    <cellStyle name="20% - Accent4 14 2" xfId="3426"/>
    <cellStyle name="20% - Accent4 14 2 2" xfId="11752"/>
    <cellStyle name="20% - Accent4 14 2 2 2" xfId="30814"/>
    <cellStyle name="20% - Accent4 14 2 2 3" xfId="49875"/>
    <cellStyle name="20% - Accent4 14 2 3" xfId="22536"/>
    <cellStyle name="20% - Accent4 14 2 4" xfId="41597"/>
    <cellStyle name="20% - Accent4 14 3" xfId="6071"/>
    <cellStyle name="20% - Accent4 14 3 2" xfId="14353"/>
    <cellStyle name="20% - Accent4 14 3 2 2" xfId="33415"/>
    <cellStyle name="20% - Accent4 14 3 2 3" xfId="52476"/>
    <cellStyle name="20% - Accent4 14 3 3" xfId="25137"/>
    <cellStyle name="20% - Accent4 14 3 4" xfId="44198"/>
    <cellStyle name="20% - Accent4 14 4" xfId="6667"/>
    <cellStyle name="20% - Accent4 14 4 2" xfId="14949"/>
    <cellStyle name="20% - Accent4 14 4 2 2" xfId="34011"/>
    <cellStyle name="20% - Accent4 14 4 2 3" xfId="53072"/>
    <cellStyle name="20% - Accent4 14 4 3" xfId="25733"/>
    <cellStyle name="20% - Accent4 14 4 4" xfId="44794"/>
    <cellStyle name="20% - Accent4 14 5" xfId="9161"/>
    <cellStyle name="20% - Accent4 14 5 2" xfId="17439"/>
    <cellStyle name="20% - Accent4 14 5 2 2" xfId="36501"/>
    <cellStyle name="20% - Accent4 14 5 2 3" xfId="55562"/>
    <cellStyle name="20% - Accent4 14 5 3" xfId="28223"/>
    <cellStyle name="20% - Accent4 14 5 4" xfId="47284"/>
    <cellStyle name="20% - Accent4 14 6" xfId="3425"/>
    <cellStyle name="20% - Accent4 14 6 2" xfId="22535"/>
    <cellStyle name="20% - Accent4 14 6 3" xfId="41596"/>
    <cellStyle name="20% - Accent4 14 7" xfId="11751"/>
    <cellStyle name="20% - Accent4 14 7 2" xfId="30813"/>
    <cellStyle name="20% - Accent4 14 7 3" xfId="49874"/>
    <cellStyle name="20% - Accent4 14 8" xfId="19945"/>
    <cellStyle name="20% - Accent4 14 9" xfId="39006"/>
    <cellStyle name="20% - Accent4 15" xfId="592"/>
    <cellStyle name="20% - Accent4 15 2" xfId="6668"/>
    <cellStyle name="20% - Accent4 15 2 2" xfId="14950"/>
    <cellStyle name="20% - Accent4 15 2 2 2" xfId="34012"/>
    <cellStyle name="20% - Accent4 15 2 2 3" xfId="53073"/>
    <cellStyle name="20% - Accent4 15 2 3" xfId="25734"/>
    <cellStyle name="20% - Accent4 15 2 4" xfId="44795"/>
    <cellStyle name="20% - Accent4 15 3" xfId="9162"/>
    <cellStyle name="20% - Accent4 15 3 2" xfId="17440"/>
    <cellStyle name="20% - Accent4 15 3 2 2" xfId="36502"/>
    <cellStyle name="20% - Accent4 15 3 2 3" xfId="55563"/>
    <cellStyle name="20% - Accent4 15 3 3" xfId="28224"/>
    <cellStyle name="20% - Accent4 15 3 4" xfId="47285"/>
    <cellStyle name="20% - Accent4 15 4" xfId="3427"/>
    <cellStyle name="20% - Accent4 15 4 2" xfId="22537"/>
    <cellStyle name="20% - Accent4 15 4 3" xfId="41598"/>
    <cellStyle name="20% - Accent4 15 5" xfId="11753"/>
    <cellStyle name="20% - Accent4 15 5 2" xfId="30815"/>
    <cellStyle name="20% - Accent4 15 5 3" xfId="49876"/>
    <cellStyle name="20% - Accent4 15 6" xfId="19946"/>
    <cellStyle name="20% - Accent4 15 7" xfId="39007"/>
    <cellStyle name="20% - Accent4 16" xfId="3428"/>
    <cellStyle name="20% - Accent4 16 2" xfId="11754"/>
    <cellStyle name="20% - Accent4 16 2 2" xfId="30816"/>
    <cellStyle name="20% - Accent4 16 2 3" xfId="49877"/>
    <cellStyle name="20% - Accent4 16 3" xfId="22538"/>
    <cellStyle name="20% - Accent4 16 4" xfId="41599"/>
    <cellStyle name="20% - Accent4 17" xfId="5624"/>
    <cellStyle name="20% - Accent4 17 2" xfId="13914"/>
    <cellStyle name="20% - Accent4 17 2 2" xfId="32976"/>
    <cellStyle name="20% - Accent4 17 2 3" xfId="52037"/>
    <cellStyle name="20% - Accent4 17 3" xfId="24698"/>
    <cellStyle name="20% - Accent4 17 4" xfId="43759"/>
    <cellStyle name="20% - Accent4 18" xfId="6650"/>
    <cellStyle name="20% - Accent4 18 2" xfId="14932"/>
    <cellStyle name="20% - Accent4 18 2 2" xfId="33994"/>
    <cellStyle name="20% - Accent4 18 2 3" xfId="53055"/>
    <cellStyle name="20% - Accent4 18 3" xfId="25716"/>
    <cellStyle name="20% - Accent4 18 4" xfId="44777"/>
    <cellStyle name="20% - Accent4 19" xfId="9144"/>
    <cellStyle name="20% - Accent4 19 2" xfId="17422"/>
    <cellStyle name="20% - Accent4 19 2 2" xfId="36484"/>
    <cellStyle name="20% - Accent4 19 2 3" xfId="55545"/>
    <cellStyle name="20% - Accent4 19 3" xfId="28206"/>
    <cellStyle name="20% - Accent4 19 4" xfId="47267"/>
    <cellStyle name="20% - Accent4 2" xfId="593"/>
    <cellStyle name="20% - Accent4 2 10" xfId="594"/>
    <cellStyle name="20% - Accent4 2 10 2" xfId="6670"/>
    <cellStyle name="20% - Accent4 2 10 2 2" xfId="14952"/>
    <cellStyle name="20% - Accent4 2 10 2 2 2" xfId="34014"/>
    <cellStyle name="20% - Accent4 2 10 2 2 3" xfId="53075"/>
    <cellStyle name="20% - Accent4 2 10 2 3" xfId="25736"/>
    <cellStyle name="20% - Accent4 2 10 2 4" xfId="44797"/>
    <cellStyle name="20% - Accent4 2 10 3" xfId="9164"/>
    <cellStyle name="20% - Accent4 2 10 3 2" xfId="17442"/>
    <cellStyle name="20% - Accent4 2 10 3 2 2" xfId="36504"/>
    <cellStyle name="20% - Accent4 2 10 3 2 3" xfId="55565"/>
    <cellStyle name="20% - Accent4 2 10 3 3" xfId="28226"/>
    <cellStyle name="20% - Accent4 2 10 3 4" xfId="47287"/>
    <cellStyle name="20% - Accent4 2 10 4" xfId="3430"/>
    <cellStyle name="20% - Accent4 2 10 4 2" xfId="22540"/>
    <cellStyle name="20% - Accent4 2 10 4 3" xfId="41601"/>
    <cellStyle name="20% - Accent4 2 10 5" xfId="11756"/>
    <cellStyle name="20% - Accent4 2 10 5 2" xfId="30818"/>
    <cellStyle name="20% - Accent4 2 10 5 3" xfId="49879"/>
    <cellStyle name="20% - Accent4 2 10 6" xfId="19948"/>
    <cellStyle name="20% - Accent4 2 10 7" xfId="39009"/>
    <cellStyle name="20% - Accent4 2 11" xfId="595"/>
    <cellStyle name="20% - Accent4 2 11 2" xfId="6671"/>
    <cellStyle name="20% - Accent4 2 11 2 2" xfId="14953"/>
    <cellStyle name="20% - Accent4 2 11 2 2 2" xfId="34015"/>
    <cellStyle name="20% - Accent4 2 11 2 2 3" xfId="53076"/>
    <cellStyle name="20% - Accent4 2 11 2 3" xfId="25737"/>
    <cellStyle name="20% - Accent4 2 11 2 4" xfId="44798"/>
    <cellStyle name="20% - Accent4 2 11 3" xfId="9165"/>
    <cellStyle name="20% - Accent4 2 11 3 2" xfId="17443"/>
    <cellStyle name="20% - Accent4 2 11 3 2 2" xfId="36505"/>
    <cellStyle name="20% - Accent4 2 11 3 2 3" xfId="55566"/>
    <cellStyle name="20% - Accent4 2 11 3 3" xfId="28227"/>
    <cellStyle name="20% - Accent4 2 11 3 4" xfId="47288"/>
    <cellStyle name="20% - Accent4 2 11 4" xfId="3431"/>
    <cellStyle name="20% - Accent4 2 11 4 2" xfId="22541"/>
    <cellStyle name="20% - Accent4 2 11 4 3" xfId="41602"/>
    <cellStyle name="20% - Accent4 2 11 5" xfId="11757"/>
    <cellStyle name="20% - Accent4 2 11 5 2" xfId="30819"/>
    <cellStyle name="20% - Accent4 2 11 5 3" xfId="49880"/>
    <cellStyle name="20% - Accent4 2 11 6" xfId="19949"/>
    <cellStyle name="20% - Accent4 2 11 7" xfId="39010"/>
    <cellStyle name="20% - Accent4 2 12" xfId="3432"/>
    <cellStyle name="20% - Accent4 2 12 2" xfId="11758"/>
    <cellStyle name="20% - Accent4 2 12 2 2" xfId="30820"/>
    <cellStyle name="20% - Accent4 2 12 2 3" xfId="49881"/>
    <cellStyle name="20% - Accent4 2 12 3" xfId="22542"/>
    <cellStyle name="20% - Accent4 2 12 4" xfId="41603"/>
    <cellStyle name="20% - Accent4 2 13" xfId="5636"/>
    <cellStyle name="20% - Accent4 2 13 2" xfId="13925"/>
    <cellStyle name="20% - Accent4 2 13 2 2" xfId="32987"/>
    <cellStyle name="20% - Accent4 2 13 2 3" xfId="52048"/>
    <cellStyle name="20% - Accent4 2 13 3" xfId="24709"/>
    <cellStyle name="20% - Accent4 2 13 4" xfId="43770"/>
    <cellStyle name="20% - Accent4 2 14" xfId="6669"/>
    <cellStyle name="20% - Accent4 2 14 2" xfId="14951"/>
    <cellStyle name="20% - Accent4 2 14 2 2" xfId="34013"/>
    <cellStyle name="20% - Accent4 2 14 2 3" xfId="53074"/>
    <cellStyle name="20% - Accent4 2 14 3" xfId="25735"/>
    <cellStyle name="20% - Accent4 2 14 4" xfId="44796"/>
    <cellStyle name="20% - Accent4 2 15" xfId="9163"/>
    <cellStyle name="20% - Accent4 2 15 2" xfId="17441"/>
    <cellStyle name="20% - Accent4 2 15 2 2" xfId="36503"/>
    <cellStyle name="20% - Accent4 2 15 2 3" xfId="55564"/>
    <cellStyle name="20% - Accent4 2 15 3" xfId="28225"/>
    <cellStyle name="20% - Accent4 2 15 4" xfId="47286"/>
    <cellStyle name="20% - Accent4 2 16" xfId="3429"/>
    <cellStyle name="20% - Accent4 2 16 2" xfId="22539"/>
    <cellStyle name="20% - Accent4 2 16 3" xfId="41600"/>
    <cellStyle name="20% - Accent4 2 17" xfId="11755"/>
    <cellStyle name="20% - Accent4 2 17 2" xfId="30817"/>
    <cellStyle name="20% - Accent4 2 17 3" xfId="49878"/>
    <cellStyle name="20% - Accent4 2 18" xfId="19947"/>
    <cellStyle name="20% - Accent4 2 19" xfId="39008"/>
    <cellStyle name="20% - Accent4 2 2" xfId="596"/>
    <cellStyle name="20% - Accent4 2 2 10" xfId="5672"/>
    <cellStyle name="20% - Accent4 2 2 10 2" xfId="13958"/>
    <cellStyle name="20% - Accent4 2 2 10 2 2" xfId="33020"/>
    <cellStyle name="20% - Accent4 2 2 10 2 3" xfId="52081"/>
    <cellStyle name="20% - Accent4 2 2 10 3" xfId="24742"/>
    <cellStyle name="20% - Accent4 2 2 10 4" xfId="43803"/>
    <cellStyle name="20% - Accent4 2 2 11" xfId="6672"/>
    <cellStyle name="20% - Accent4 2 2 11 2" xfId="14954"/>
    <cellStyle name="20% - Accent4 2 2 11 2 2" xfId="34016"/>
    <cellStyle name="20% - Accent4 2 2 11 2 3" xfId="53077"/>
    <cellStyle name="20% - Accent4 2 2 11 3" xfId="25738"/>
    <cellStyle name="20% - Accent4 2 2 11 4" xfId="44799"/>
    <cellStyle name="20% - Accent4 2 2 12" xfId="9166"/>
    <cellStyle name="20% - Accent4 2 2 12 2" xfId="17444"/>
    <cellStyle name="20% - Accent4 2 2 12 2 2" xfId="36506"/>
    <cellStyle name="20% - Accent4 2 2 12 2 3" xfId="55567"/>
    <cellStyle name="20% - Accent4 2 2 12 3" xfId="28228"/>
    <cellStyle name="20% - Accent4 2 2 12 4" xfId="47289"/>
    <cellStyle name="20% - Accent4 2 2 13" xfId="3433"/>
    <cellStyle name="20% - Accent4 2 2 13 2" xfId="22543"/>
    <cellStyle name="20% - Accent4 2 2 13 3" xfId="41604"/>
    <cellStyle name="20% - Accent4 2 2 14" xfId="11759"/>
    <cellStyle name="20% - Accent4 2 2 14 2" xfId="30821"/>
    <cellStyle name="20% - Accent4 2 2 14 3" xfId="49882"/>
    <cellStyle name="20% - Accent4 2 2 15" xfId="19950"/>
    <cellStyle name="20% - Accent4 2 2 16" xfId="39011"/>
    <cellStyle name="20% - Accent4 2 2 2" xfId="597"/>
    <cellStyle name="20% - Accent4 2 2 2 10" xfId="3434"/>
    <cellStyle name="20% - Accent4 2 2 2 10 2" xfId="22544"/>
    <cellStyle name="20% - Accent4 2 2 2 10 3" xfId="41605"/>
    <cellStyle name="20% - Accent4 2 2 2 11" xfId="11760"/>
    <cellStyle name="20% - Accent4 2 2 2 11 2" xfId="30822"/>
    <cellStyle name="20% - Accent4 2 2 2 11 3" xfId="49883"/>
    <cellStyle name="20% - Accent4 2 2 2 12" xfId="19951"/>
    <cellStyle name="20% - Accent4 2 2 2 13" xfId="39012"/>
    <cellStyle name="20% - Accent4 2 2 2 2" xfId="598"/>
    <cellStyle name="20% - Accent4 2 2 2 2 2" xfId="599"/>
    <cellStyle name="20% - Accent4 2 2 2 2 2 2" xfId="6675"/>
    <cellStyle name="20% - Accent4 2 2 2 2 2 2 2" xfId="14957"/>
    <cellStyle name="20% - Accent4 2 2 2 2 2 2 2 2" xfId="34019"/>
    <cellStyle name="20% - Accent4 2 2 2 2 2 2 2 3" xfId="53080"/>
    <cellStyle name="20% - Accent4 2 2 2 2 2 2 3" xfId="25741"/>
    <cellStyle name="20% - Accent4 2 2 2 2 2 2 4" xfId="44802"/>
    <cellStyle name="20% - Accent4 2 2 2 2 2 3" xfId="9169"/>
    <cellStyle name="20% - Accent4 2 2 2 2 2 3 2" xfId="17447"/>
    <cellStyle name="20% - Accent4 2 2 2 2 2 3 2 2" xfId="36509"/>
    <cellStyle name="20% - Accent4 2 2 2 2 2 3 2 3" xfId="55570"/>
    <cellStyle name="20% - Accent4 2 2 2 2 2 3 3" xfId="28231"/>
    <cellStyle name="20% - Accent4 2 2 2 2 2 3 4" xfId="47292"/>
    <cellStyle name="20% - Accent4 2 2 2 2 2 4" xfId="3436"/>
    <cellStyle name="20% - Accent4 2 2 2 2 2 4 2" xfId="22546"/>
    <cellStyle name="20% - Accent4 2 2 2 2 2 4 3" xfId="41607"/>
    <cellStyle name="20% - Accent4 2 2 2 2 2 5" xfId="11762"/>
    <cellStyle name="20% - Accent4 2 2 2 2 2 5 2" xfId="30824"/>
    <cellStyle name="20% - Accent4 2 2 2 2 2 5 3" xfId="49885"/>
    <cellStyle name="20% - Accent4 2 2 2 2 2 6" xfId="19953"/>
    <cellStyle name="20% - Accent4 2 2 2 2 2 7" xfId="39014"/>
    <cellStyle name="20% - Accent4 2 2 2 2 3" xfId="6674"/>
    <cellStyle name="20% - Accent4 2 2 2 2 3 2" xfId="14956"/>
    <cellStyle name="20% - Accent4 2 2 2 2 3 2 2" xfId="34018"/>
    <cellStyle name="20% - Accent4 2 2 2 2 3 2 3" xfId="53079"/>
    <cellStyle name="20% - Accent4 2 2 2 2 3 3" xfId="25740"/>
    <cellStyle name="20% - Accent4 2 2 2 2 3 4" xfId="44801"/>
    <cellStyle name="20% - Accent4 2 2 2 2 4" xfId="9168"/>
    <cellStyle name="20% - Accent4 2 2 2 2 4 2" xfId="17446"/>
    <cellStyle name="20% - Accent4 2 2 2 2 4 2 2" xfId="36508"/>
    <cellStyle name="20% - Accent4 2 2 2 2 4 2 3" xfId="55569"/>
    <cellStyle name="20% - Accent4 2 2 2 2 4 3" xfId="28230"/>
    <cellStyle name="20% - Accent4 2 2 2 2 4 4" xfId="47291"/>
    <cellStyle name="20% - Accent4 2 2 2 2 5" xfId="3435"/>
    <cellStyle name="20% - Accent4 2 2 2 2 5 2" xfId="22545"/>
    <cellStyle name="20% - Accent4 2 2 2 2 5 3" xfId="41606"/>
    <cellStyle name="20% - Accent4 2 2 2 2 6" xfId="11761"/>
    <cellStyle name="20% - Accent4 2 2 2 2 6 2" xfId="30823"/>
    <cellStyle name="20% - Accent4 2 2 2 2 6 3" xfId="49884"/>
    <cellStyle name="20% - Accent4 2 2 2 2 7" xfId="19952"/>
    <cellStyle name="20% - Accent4 2 2 2 2 8" xfId="39013"/>
    <cellStyle name="20% - Accent4 2 2 2 3" xfId="600"/>
    <cellStyle name="20% - Accent4 2 2 2 3 2" xfId="601"/>
    <cellStyle name="20% - Accent4 2 2 2 3 2 2" xfId="6677"/>
    <cellStyle name="20% - Accent4 2 2 2 3 2 2 2" xfId="14959"/>
    <cellStyle name="20% - Accent4 2 2 2 3 2 2 2 2" xfId="34021"/>
    <cellStyle name="20% - Accent4 2 2 2 3 2 2 2 3" xfId="53082"/>
    <cellStyle name="20% - Accent4 2 2 2 3 2 2 3" xfId="25743"/>
    <cellStyle name="20% - Accent4 2 2 2 3 2 2 4" xfId="44804"/>
    <cellStyle name="20% - Accent4 2 2 2 3 2 3" xfId="9171"/>
    <cellStyle name="20% - Accent4 2 2 2 3 2 3 2" xfId="17449"/>
    <cellStyle name="20% - Accent4 2 2 2 3 2 3 2 2" xfId="36511"/>
    <cellStyle name="20% - Accent4 2 2 2 3 2 3 2 3" xfId="55572"/>
    <cellStyle name="20% - Accent4 2 2 2 3 2 3 3" xfId="28233"/>
    <cellStyle name="20% - Accent4 2 2 2 3 2 3 4" xfId="47294"/>
    <cellStyle name="20% - Accent4 2 2 2 3 2 4" xfId="3438"/>
    <cellStyle name="20% - Accent4 2 2 2 3 2 4 2" xfId="22548"/>
    <cellStyle name="20% - Accent4 2 2 2 3 2 4 3" xfId="41609"/>
    <cellStyle name="20% - Accent4 2 2 2 3 2 5" xfId="11764"/>
    <cellStyle name="20% - Accent4 2 2 2 3 2 5 2" xfId="30826"/>
    <cellStyle name="20% - Accent4 2 2 2 3 2 5 3" xfId="49887"/>
    <cellStyle name="20% - Accent4 2 2 2 3 2 6" xfId="19955"/>
    <cellStyle name="20% - Accent4 2 2 2 3 2 7" xfId="39016"/>
    <cellStyle name="20% - Accent4 2 2 2 3 3" xfId="6676"/>
    <cellStyle name="20% - Accent4 2 2 2 3 3 2" xfId="14958"/>
    <cellStyle name="20% - Accent4 2 2 2 3 3 2 2" xfId="34020"/>
    <cellStyle name="20% - Accent4 2 2 2 3 3 2 3" xfId="53081"/>
    <cellStyle name="20% - Accent4 2 2 2 3 3 3" xfId="25742"/>
    <cellStyle name="20% - Accent4 2 2 2 3 3 4" xfId="44803"/>
    <cellStyle name="20% - Accent4 2 2 2 3 4" xfId="9170"/>
    <cellStyle name="20% - Accent4 2 2 2 3 4 2" xfId="17448"/>
    <cellStyle name="20% - Accent4 2 2 2 3 4 2 2" xfId="36510"/>
    <cellStyle name="20% - Accent4 2 2 2 3 4 2 3" xfId="55571"/>
    <cellStyle name="20% - Accent4 2 2 2 3 4 3" xfId="28232"/>
    <cellStyle name="20% - Accent4 2 2 2 3 4 4" xfId="47293"/>
    <cellStyle name="20% - Accent4 2 2 2 3 5" xfId="3437"/>
    <cellStyle name="20% - Accent4 2 2 2 3 5 2" xfId="22547"/>
    <cellStyle name="20% - Accent4 2 2 2 3 5 3" xfId="41608"/>
    <cellStyle name="20% - Accent4 2 2 2 3 6" xfId="11763"/>
    <cellStyle name="20% - Accent4 2 2 2 3 6 2" xfId="30825"/>
    <cellStyle name="20% - Accent4 2 2 2 3 6 3" xfId="49886"/>
    <cellStyle name="20% - Accent4 2 2 2 3 7" xfId="19954"/>
    <cellStyle name="20% - Accent4 2 2 2 3 8" xfId="39015"/>
    <cellStyle name="20% - Accent4 2 2 2 4" xfId="602"/>
    <cellStyle name="20% - Accent4 2 2 2 4 2" xfId="6678"/>
    <cellStyle name="20% - Accent4 2 2 2 4 2 2" xfId="14960"/>
    <cellStyle name="20% - Accent4 2 2 2 4 2 2 2" xfId="34022"/>
    <cellStyle name="20% - Accent4 2 2 2 4 2 2 3" xfId="53083"/>
    <cellStyle name="20% - Accent4 2 2 2 4 2 3" xfId="25744"/>
    <cellStyle name="20% - Accent4 2 2 2 4 2 4" xfId="44805"/>
    <cellStyle name="20% - Accent4 2 2 2 4 3" xfId="9172"/>
    <cellStyle name="20% - Accent4 2 2 2 4 3 2" xfId="17450"/>
    <cellStyle name="20% - Accent4 2 2 2 4 3 2 2" xfId="36512"/>
    <cellStyle name="20% - Accent4 2 2 2 4 3 2 3" xfId="55573"/>
    <cellStyle name="20% - Accent4 2 2 2 4 3 3" xfId="28234"/>
    <cellStyle name="20% - Accent4 2 2 2 4 3 4" xfId="47295"/>
    <cellStyle name="20% - Accent4 2 2 2 4 4" xfId="3439"/>
    <cellStyle name="20% - Accent4 2 2 2 4 4 2" xfId="22549"/>
    <cellStyle name="20% - Accent4 2 2 2 4 4 3" xfId="41610"/>
    <cellStyle name="20% - Accent4 2 2 2 4 5" xfId="11765"/>
    <cellStyle name="20% - Accent4 2 2 2 4 5 2" xfId="30827"/>
    <cellStyle name="20% - Accent4 2 2 2 4 5 3" xfId="49888"/>
    <cellStyle name="20% - Accent4 2 2 2 4 6" xfId="19956"/>
    <cellStyle name="20% - Accent4 2 2 2 4 7" xfId="39017"/>
    <cellStyle name="20% - Accent4 2 2 2 5" xfId="603"/>
    <cellStyle name="20% - Accent4 2 2 2 5 2" xfId="6679"/>
    <cellStyle name="20% - Accent4 2 2 2 5 2 2" xfId="14961"/>
    <cellStyle name="20% - Accent4 2 2 2 5 2 2 2" xfId="34023"/>
    <cellStyle name="20% - Accent4 2 2 2 5 2 2 3" xfId="53084"/>
    <cellStyle name="20% - Accent4 2 2 2 5 2 3" xfId="25745"/>
    <cellStyle name="20% - Accent4 2 2 2 5 2 4" xfId="44806"/>
    <cellStyle name="20% - Accent4 2 2 2 5 3" xfId="9173"/>
    <cellStyle name="20% - Accent4 2 2 2 5 3 2" xfId="17451"/>
    <cellStyle name="20% - Accent4 2 2 2 5 3 2 2" xfId="36513"/>
    <cellStyle name="20% - Accent4 2 2 2 5 3 2 3" xfId="55574"/>
    <cellStyle name="20% - Accent4 2 2 2 5 3 3" xfId="28235"/>
    <cellStyle name="20% - Accent4 2 2 2 5 3 4" xfId="47296"/>
    <cellStyle name="20% - Accent4 2 2 2 5 4" xfId="3440"/>
    <cellStyle name="20% - Accent4 2 2 2 5 4 2" xfId="22550"/>
    <cellStyle name="20% - Accent4 2 2 2 5 4 3" xfId="41611"/>
    <cellStyle name="20% - Accent4 2 2 2 5 5" xfId="11766"/>
    <cellStyle name="20% - Accent4 2 2 2 5 5 2" xfId="30828"/>
    <cellStyle name="20% - Accent4 2 2 2 5 5 3" xfId="49889"/>
    <cellStyle name="20% - Accent4 2 2 2 5 6" xfId="19957"/>
    <cellStyle name="20% - Accent4 2 2 2 5 7" xfId="39018"/>
    <cellStyle name="20% - Accent4 2 2 2 6" xfId="3441"/>
    <cellStyle name="20% - Accent4 2 2 2 6 2" xfId="11767"/>
    <cellStyle name="20% - Accent4 2 2 2 6 2 2" xfId="30829"/>
    <cellStyle name="20% - Accent4 2 2 2 6 2 3" xfId="49890"/>
    <cellStyle name="20% - Accent4 2 2 2 6 3" xfId="22551"/>
    <cellStyle name="20% - Accent4 2 2 2 6 4" xfId="41612"/>
    <cellStyle name="20% - Accent4 2 2 2 7" xfId="5874"/>
    <cellStyle name="20% - Accent4 2 2 2 7 2" xfId="14156"/>
    <cellStyle name="20% - Accent4 2 2 2 7 2 2" xfId="33218"/>
    <cellStyle name="20% - Accent4 2 2 2 7 2 3" xfId="52279"/>
    <cellStyle name="20% - Accent4 2 2 2 7 3" xfId="24940"/>
    <cellStyle name="20% - Accent4 2 2 2 7 4" xfId="44001"/>
    <cellStyle name="20% - Accent4 2 2 2 8" xfId="6673"/>
    <cellStyle name="20% - Accent4 2 2 2 8 2" xfId="14955"/>
    <cellStyle name="20% - Accent4 2 2 2 8 2 2" xfId="34017"/>
    <cellStyle name="20% - Accent4 2 2 2 8 2 3" xfId="53078"/>
    <cellStyle name="20% - Accent4 2 2 2 8 3" xfId="25739"/>
    <cellStyle name="20% - Accent4 2 2 2 8 4" xfId="44800"/>
    <cellStyle name="20% - Accent4 2 2 2 9" xfId="9167"/>
    <cellStyle name="20% - Accent4 2 2 2 9 2" xfId="17445"/>
    <cellStyle name="20% - Accent4 2 2 2 9 2 2" xfId="36507"/>
    <cellStyle name="20% - Accent4 2 2 2 9 2 3" xfId="55568"/>
    <cellStyle name="20% - Accent4 2 2 2 9 3" xfId="28229"/>
    <cellStyle name="20% - Accent4 2 2 2 9 4" xfId="47290"/>
    <cellStyle name="20% - Accent4 2 2 3" xfId="604"/>
    <cellStyle name="20% - Accent4 2 2 3 10" xfId="3442"/>
    <cellStyle name="20% - Accent4 2 2 3 10 2" xfId="22552"/>
    <cellStyle name="20% - Accent4 2 2 3 10 3" xfId="41613"/>
    <cellStyle name="20% - Accent4 2 2 3 11" xfId="11768"/>
    <cellStyle name="20% - Accent4 2 2 3 11 2" xfId="30830"/>
    <cellStyle name="20% - Accent4 2 2 3 11 3" xfId="49891"/>
    <cellStyle name="20% - Accent4 2 2 3 12" xfId="19958"/>
    <cellStyle name="20% - Accent4 2 2 3 13" xfId="39019"/>
    <cellStyle name="20% - Accent4 2 2 3 2" xfId="605"/>
    <cellStyle name="20% - Accent4 2 2 3 2 2" xfId="606"/>
    <cellStyle name="20% - Accent4 2 2 3 2 2 2" xfId="6682"/>
    <cellStyle name="20% - Accent4 2 2 3 2 2 2 2" xfId="14964"/>
    <cellStyle name="20% - Accent4 2 2 3 2 2 2 2 2" xfId="34026"/>
    <cellStyle name="20% - Accent4 2 2 3 2 2 2 2 3" xfId="53087"/>
    <cellStyle name="20% - Accent4 2 2 3 2 2 2 3" xfId="25748"/>
    <cellStyle name="20% - Accent4 2 2 3 2 2 2 4" xfId="44809"/>
    <cellStyle name="20% - Accent4 2 2 3 2 2 3" xfId="9176"/>
    <cellStyle name="20% - Accent4 2 2 3 2 2 3 2" xfId="17454"/>
    <cellStyle name="20% - Accent4 2 2 3 2 2 3 2 2" xfId="36516"/>
    <cellStyle name="20% - Accent4 2 2 3 2 2 3 2 3" xfId="55577"/>
    <cellStyle name="20% - Accent4 2 2 3 2 2 3 3" xfId="28238"/>
    <cellStyle name="20% - Accent4 2 2 3 2 2 3 4" xfId="47299"/>
    <cellStyle name="20% - Accent4 2 2 3 2 2 4" xfId="3444"/>
    <cellStyle name="20% - Accent4 2 2 3 2 2 4 2" xfId="22554"/>
    <cellStyle name="20% - Accent4 2 2 3 2 2 4 3" xfId="41615"/>
    <cellStyle name="20% - Accent4 2 2 3 2 2 5" xfId="11770"/>
    <cellStyle name="20% - Accent4 2 2 3 2 2 5 2" xfId="30832"/>
    <cellStyle name="20% - Accent4 2 2 3 2 2 5 3" xfId="49893"/>
    <cellStyle name="20% - Accent4 2 2 3 2 2 6" xfId="19960"/>
    <cellStyle name="20% - Accent4 2 2 3 2 2 7" xfId="39021"/>
    <cellStyle name="20% - Accent4 2 2 3 2 3" xfId="6681"/>
    <cellStyle name="20% - Accent4 2 2 3 2 3 2" xfId="14963"/>
    <cellStyle name="20% - Accent4 2 2 3 2 3 2 2" xfId="34025"/>
    <cellStyle name="20% - Accent4 2 2 3 2 3 2 3" xfId="53086"/>
    <cellStyle name="20% - Accent4 2 2 3 2 3 3" xfId="25747"/>
    <cellStyle name="20% - Accent4 2 2 3 2 3 4" xfId="44808"/>
    <cellStyle name="20% - Accent4 2 2 3 2 4" xfId="9175"/>
    <cellStyle name="20% - Accent4 2 2 3 2 4 2" xfId="17453"/>
    <cellStyle name="20% - Accent4 2 2 3 2 4 2 2" xfId="36515"/>
    <cellStyle name="20% - Accent4 2 2 3 2 4 2 3" xfId="55576"/>
    <cellStyle name="20% - Accent4 2 2 3 2 4 3" xfId="28237"/>
    <cellStyle name="20% - Accent4 2 2 3 2 4 4" xfId="47298"/>
    <cellStyle name="20% - Accent4 2 2 3 2 5" xfId="3443"/>
    <cellStyle name="20% - Accent4 2 2 3 2 5 2" xfId="22553"/>
    <cellStyle name="20% - Accent4 2 2 3 2 5 3" xfId="41614"/>
    <cellStyle name="20% - Accent4 2 2 3 2 6" xfId="11769"/>
    <cellStyle name="20% - Accent4 2 2 3 2 6 2" xfId="30831"/>
    <cellStyle name="20% - Accent4 2 2 3 2 6 3" xfId="49892"/>
    <cellStyle name="20% - Accent4 2 2 3 2 7" xfId="19959"/>
    <cellStyle name="20% - Accent4 2 2 3 2 8" xfId="39020"/>
    <cellStyle name="20% - Accent4 2 2 3 3" xfId="607"/>
    <cellStyle name="20% - Accent4 2 2 3 3 2" xfId="608"/>
    <cellStyle name="20% - Accent4 2 2 3 3 2 2" xfId="6684"/>
    <cellStyle name="20% - Accent4 2 2 3 3 2 2 2" xfId="14966"/>
    <cellStyle name="20% - Accent4 2 2 3 3 2 2 2 2" xfId="34028"/>
    <cellStyle name="20% - Accent4 2 2 3 3 2 2 2 3" xfId="53089"/>
    <cellStyle name="20% - Accent4 2 2 3 3 2 2 3" xfId="25750"/>
    <cellStyle name="20% - Accent4 2 2 3 3 2 2 4" xfId="44811"/>
    <cellStyle name="20% - Accent4 2 2 3 3 2 3" xfId="9178"/>
    <cellStyle name="20% - Accent4 2 2 3 3 2 3 2" xfId="17456"/>
    <cellStyle name="20% - Accent4 2 2 3 3 2 3 2 2" xfId="36518"/>
    <cellStyle name="20% - Accent4 2 2 3 3 2 3 2 3" xfId="55579"/>
    <cellStyle name="20% - Accent4 2 2 3 3 2 3 3" xfId="28240"/>
    <cellStyle name="20% - Accent4 2 2 3 3 2 3 4" xfId="47301"/>
    <cellStyle name="20% - Accent4 2 2 3 3 2 4" xfId="3446"/>
    <cellStyle name="20% - Accent4 2 2 3 3 2 4 2" xfId="22556"/>
    <cellStyle name="20% - Accent4 2 2 3 3 2 4 3" xfId="41617"/>
    <cellStyle name="20% - Accent4 2 2 3 3 2 5" xfId="11772"/>
    <cellStyle name="20% - Accent4 2 2 3 3 2 5 2" xfId="30834"/>
    <cellStyle name="20% - Accent4 2 2 3 3 2 5 3" xfId="49895"/>
    <cellStyle name="20% - Accent4 2 2 3 3 2 6" xfId="19962"/>
    <cellStyle name="20% - Accent4 2 2 3 3 2 7" xfId="39023"/>
    <cellStyle name="20% - Accent4 2 2 3 3 3" xfId="6683"/>
    <cellStyle name="20% - Accent4 2 2 3 3 3 2" xfId="14965"/>
    <cellStyle name="20% - Accent4 2 2 3 3 3 2 2" xfId="34027"/>
    <cellStyle name="20% - Accent4 2 2 3 3 3 2 3" xfId="53088"/>
    <cellStyle name="20% - Accent4 2 2 3 3 3 3" xfId="25749"/>
    <cellStyle name="20% - Accent4 2 2 3 3 3 4" xfId="44810"/>
    <cellStyle name="20% - Accent4 2 2 3 3 4" xfId="9177"/>
    <cellStyle name="20% - Accent4 2 2 3 3 4 2" xfId="17455"/>
    <cellStyle name="20% - Accent4 2 2 3 3 4 2 2" xfId="36517"/>
    <cellStyle name="20% - Accent4 2 2 3 3 4 2 3" xfId="55578"/>
    <cellStyle name="20% - Accent4 2 2 3 3 4 3" xfId="28239"/>
    <cellStyle name="20% - Accent4 2 2 3 3 4 4" xfId="47300"/>
    <cellStyle name="20% - Accent4 2 2 3 3 5" xfId="3445"/>
    <cellStyle name="20% - Accent4 2 2 3 3 5 2" xfId="22555"/>
    <cellStyle name="20% - Accent4 2 2 3 3 5 3" xfId="41616"/>
    <cellStyle name="20% - Accent4 2 2 3 3 6" xfId="11771"/>
    <cellStyle name="20% - Accent4 2 2 3 3 6 2" xfId="30833"/>
    <cellStyle name="20% - Accent4 2 2 3 3 6 3" xfId="49894"/>
    <cellStyle name="20% - Accent4 2 2 3 3 7" xfId="19961"/>
    <cellStyle name="20% - Accent4 2 2 3 3 8" xfId="39022"/>
    <cellStyle name="20% - Accent4 2 2 3 4" xfId="609"/>
    <cellStyle name="20% - Accent4 2 2 3 4 2" xfId="6685"/>
    <cellStyle name="20% - Accent4 2 2 3 4 2 2" xfId="14967"/>
    <cellStyle name="20% - Accent4 2 2 3 4 2 2 2" xfId="34029"/>
    <cellStyle name="20% - Accent4 2 2 3 4 2 2 3" xfId="53090"/>
    <cellStyle name="20% - Accent4 2 2 3 4 2 3" xfId="25751"/>
    <cellStyle name="20% - Accent4 2 2 3 4 2 4" xfId="44812"/>
    <cellStyle name="20% - Accent4 2 2 3 4 3" xfId="9179"/>
    <cellStyle name="20% - Accent4 2 2 3 4 3 2" xfId="17457"/>
    <cellStyle name="20% - Accent4 2 2 3 4 3 2 2" xfId="36519"/>
    <cellStyle name="20% - Accent4 2 2 3 4 3 2 3" xfId="55580"/>
    <cellStyle name="20% - Accent4 2 2 3 4 3 3" xfId="28241"/>
    <cellStyle name="20% - Accent4 2 2 3 4 3 4" xfId="47302"/>
    <cellStyle name="20% - Accent4 2 2 3 4 4" xfId="3447"/>
    <cellStyle name="20% - Accent4 2 2 3 4 4 2" xfId="22557"/>
    <cellStyle name="20% - Accent4 2 2 3 4 4 3" xfId="41618"/>
    <cellStyle name="20% - Accent4 2 2 3 4 5" xfId="11773"/>
    <cellStyle name="20% - Accent4 2 2 3 4 5 2" xfId="30835"/>
    <cellStyle name="20% - Accent4 2 2 3 4 5 3" xfId="49896"/>
    <cellStyle name="20% - Accent4 2 2 3 4 6" xfId="19963"/>
    <cellStyle name="20% - Accent4 2 2 3 4 7" xfId="39024"/>
    <cellStyle name="20% - Accent4 2 2 3 5" xfId="610"/>
    <cellStyle name="20% - Accent4 2 2 3 5 2" xfId="6686"/>
    <cellStyle name="20% - Accent4 2 2 3 5 2 2" xfId="14968"/>
    <cellStyle name="20% - Accent4 2 2 3 5 2 2 2" xfId="34030"/>
    <cellStyle name="20% - Accent4 2 2 3 5 2 2 3" xfId="53091"/>
    <cellStyle name="20% - Accent4 2 2 3 5 2 3" xfId="25752"/>
    <cellStyle name="20% - Accent4 2 2 3 5 2 4" xfId="44813"/>
    <cellStyle name="20% - Accent4 2 2 3 5 3" xfId="9180"/>
    <cellStyle name="20% - Accent4 2 2 3 5 3 2" xfId="17458"/>
    <cellStyle name="20% - Accent4 2 2 3 5 3 2 2" xfId="36520"/>
    <cellStyle name="20% - Accent4 2 2 3 5 3 2 3" xfId="55581"/>
    <cellStyle name="20% - Accent4 2 2 3 5 3 3" xfId="28242"/>
    <cellStyle name="20% - Accent4 2 2 3 5 3 4" xfId="47303"/>
    <cellStyle name="20% - Accent4 2 2 3 5 4" xfId="3448"/>
    <cellStyle name="20% - Accent4 2 2 3 5 4 2" xfId="22558"/>
    <cellStyle name="20% - Accent4 2 2 3 5 4 3" xfId="41619"/>
    <cellStyle name="20% - Accent4 2 2 3 5 5" xfId="11774"/>
    <cellStyle name="20% - Accent4 2 2 3 5 5 2" xfId="30836"/>
    <cellStyle name="20% - Accent4 2 2 3 5 5 3" xfId="49897"/>
    <cellStyle name="20% - Accent4 2 2 3 5 6" xfId="19964"/>
    <cellStyle name="20% - Accent4 2 2 3 5 7" xfId="39025"/>
    <cellStyle name="20% - Accent4 2 2 3 6" xfId="3449"/>
    <cellStyle name="20% - Accent4 2 2 3 6 2" xfId="11775"/>
    <cellStyle name="20% - Accent4 2 2 3 6 2 2" xfId="30837"/>
    <cellStyle name="20% - Accent4 2 2 3 6 2 3" xfId="49898"/>
    <cellStyle name="20% - Accent4 2 2 3 6 3" xfId="22559"/>
    <cellStyle name="20% - Accent4 2 2 3 6 4" xfId="41620"/>
    <cellStyle name="20% - Accent4 2 2 3 7" xfId="5972"/>
    <cellStyle name="20% - Accent4 2 2 3 7 2" xfId="14254"/>
    <cellStyle name="20% - Accent4 2 2 3 7 2 2" xfId="33316"/>
    <cellStyle name="20% - Accent4 2 2 3 7 2 3" xfId="52377"/>
    <cellStyle name="20% - Accent4 2 2 3 7 3" xfId="25038"/>
    <cellStyle name="20% - Accent4 2 2 3 7 4" xfId="44099"/>
    <cellStyle name="20% - Accent4 2 2 3 8" xfId="6680"/>
    <cellStyle name="20% - Accent4 2 2 3 8 2" xfId="14962"/>
    <cellStyle name="20% - Accent4 2 2 3 8 2 2" xfId="34024"/>
    <cellStyle name="20% - Accent4 2 2 3 8 2 3" xfId="53085"/>
    <cellStyle name="20% - Accent4 2 2 3 8 3" xfId="25746"/>
    <cellStyle name="20% - Accent4 2 2 3 8 4" xfId="44807"/>
    <cellStyle name="20% - Accent4 2 2 3 9" xfId="9174"/>
    <cellStyle name="20% - Accent4 2 2 3 9 2" xfId="17452"/>
    <cellStyle name="20% - Accent4 2 2 3 9 2 2" xfId="36514"/>
    <cellStyle name="20% - Accent4 2 2 3 9 2 3" xfId="55575"/>
    <cellStyle name="20% - Accent4 2 2 3 9 3" xfId="28236"/>
    <cellStyle name="20% - Accent4 2 2 3 9 4" xfId="47297"/>
    <cellStyle name="20% - Accent4 2 2 4" xfId="611"/>
    <cellStyle name="20% - Accent4 2 2 4 10" xfId="11776"/>
    <cellStyle name="20% - Accent4 2 2 4 10 2" xfId="30838"/>
    <cellStyle name="20% - Accent4 2 2 4 10 3" xfId="49899"/>
    <cellStyle name="20% - Accent4 2 2 4 11" xfId="19965"/>
    <cellStyle name="20% - Accent4 2 2 4 12" xfId="39026"/>
    <cellStyle name="20% - Accent4 2 2 4 2" xfId="612"/>
    <cellStyle name="20% - Accent4 2 2 4 2 2" xfId="613"/>
    <cellStyle name="20% - Accent4 2 2 4 2 2 2" xfId="6689"/>
    <cellStyle name="20% - Accent4 2 2 4 2 2 2 2" xfId="14971"/>
    <cellStyle name="20% - Accent4 2 2 4 2 2 2 2 2" xfId="34033"/>
    <cellStyle name="20% - Accent4 2 2 4 2 2 2 2 3" xfId="53094"/>
    <cellStyle name="20% - Accent4 2 2 4 2 2 2 3" xfId="25755"/>
    <cellStyle name="20% - Accent4 2 2 4 2 2 2 4" xfId="44816"/>
    <cellStyle name="20% - Accent4 2 2 4 2 2 3" xfId="9183"/>
    <cellStyle name="20% - Accent4 2 2 4 2 2 3 2" xfId="17461"/>
    <cellStyle name="20% - Accent4 2 2 4 2 2 3 2 2" xfId="36523"/>
    <cellStyle name="20% - Accent4 2 2 4 2 2 3 2 3" xfId="55584"/>
    <cellStyle name="20% - Accent4 2 2 4 2 2 3 3" xfId="28245"/>
    <cellStyle name="20% - Accent4 2 2 4 2 2 3 4" xfId="47306"/>
    <cellStyle name="20% - Accent4 2 2 4 2 2 4" xfId="3452"/>
    <cellStyle name="20% - Accent4 2 2 4 2 2 4 2" xfId="22562"/>
    <cellStyle name="20% - Accent4 2 2 4 2 2 4 3" xfId="41623"/>
    <cellStyle name="20% - Accent4 2 2 4 2 2 5" xfId="11778"/>
    <cellStyle name="20% - Accent4 2 2 4 2 2 5 2" xfId="30840"/>
    <cellStyle name="20% - Accent4 2 2 4 2 2 5 3" xfId="49901"/>
    <cellStyle name="20% - Accent4 2 2 4 2 2 6" xfId="19967"/>
    <cellStyle name="20% - Accent4 2 2 4 2 2 7" xfId="39028"/>
    <cellStyle name="20% - Accent4 2 2 4 2 3" xfId="6688"/>
    <cellStyle name="20% - Accent4 2 2 4 2 3 2" xfId="14970"/>
    <cellStyle name="20% - Accent4 2 2 4 2 3 2 2" xfId="34032"/>
    <cellStyle name="20% - Accent4 2 2 4 2 3 2 3" xfId="53093"/>
    <cellStyle name="20% - Accent4 2 2 4 2 3 3" xfId="25754"/>
    <cellStyle name="20% - Accent4 2 2 4 2 3 4" xfId="44815"/>
    <cellStyle name="20% - Accent4 2 2 4 2 4" xfId="9182"/>
    <cellStyle name="20% - Accent4 2 2 4 2 4 2" xfId="17460"/>
    <cellStyle name="20% - Accent4 2 2 4 2 4 2 2" xfId="36522"/>
    <cellStyle name="20% - Accent4 2 2 4 2 4 2 3" xfId="55583"/>
    <cellStyle name="20% - Accent4 2 2 4 2 4 3" xfId="28244"/>
    <cellStyle name="20% - Accent4 2 2 4 2 4 4" xfId="47305"/>
    <cellStyle name="20% - Accent4 2 2 4 2 5" xfId="3451"/>
    <cellStyle name="20% - Accent4 2 2 4 2 5 2" xfId="22561"/>
    <cellStyle name="20% - Accent4 2 2 4 2 5 3" xfId="41622"/>
    <cellStyle name="20% - Accent4 2 2 4 2 6" xfId="11777"/>
    <cellStyle name="20% - Accent4 2 2 4 2 6 2" xfId="30839"/>
    <cellStyle name="20% - Accent4 2 2 4 2 6 3" xfId="49900"/>
    <cellStyle name="20% - Accent4 2 2 4 2 7" xfId="19966"/>
    <cellStyle name="20% - Accent4 2 2 4 2 8" xfId="39027"/>
    <cellStyle name="20% - Accent4 2 2 4 3" xfId="614"/>
    <cellStyle name="20% - Accent4 2 2 4 3 2" xfId="6690"/>
    <cellStyle name="20% - Accent4 2 2 4 3 2 2" xfId="14972"/>
    <cellStyle name="20% - Accent4 2 2 4 3 2 2 2" xfId="34034"/>
    <cellStyle name="20% - Accent4 2 2 4 3 2 2 3" xfId="53095"/>
    <cellStyle name="20% - Accent4 2 2 4 3 2 3" xfId="25756"/>
    <cellStyle name="20% - Accent4 2 2 4 3 2 4" xfId="44817"/>
    <cellStyle name="20% - Accent4 2 2 4 3 3" xfId="9184"/>
    <cellStyle name="20% - Accent4 2 2 4 3 3 2" xfId="17462"/>
    <cellStyle name="20% - Accent4 2 2 4 3 3 2 2" xfId="36524"/>
    <cellStyle name="20% - Accent4 2 2 4 3 3 2 3" xfId="55585"/>
    <cellStyle name="20% - Accent4 2 2 4 3 3 3" xfId="28246"/>
    <cellStyle name="20% - Accent4 2 2 4 3 3 4" xfId="47307"/>
    <cellStyle name="20% - Accent4 2 2 4 3 4" xfId="3453"/>
    <cellStyle name="20% - Accent4 2 2 4 3 4 2" xfId="22563"/>
    <cellStyle name="20% - Accent4 2 2 4 3 4 3" xfId="41624"/>
    <cellStyle name="20% - Accent4 2 2 4 3 5" xfId="11779"/>
    <cellStyle name="20% - Accent4 2 2 4 3 5 2" xfId="30841"/>
    <cellStyle name="20% - Accent4 2 2 4 3 5 3" xfId="49902"/>
    <cellStyle name="20% - Accent4 2 2 4 3 6" xfId="19968"/>
    <cellStyle name="20% - Accent4 2 2 4 3 7" xfId="39029"/>
    <cellStyle name="20% - Accent4 2 2 4 4" xfId="615"/>
    <cellStyle name="20% - Accent4 2 2 4 4 2" xfId="6691"/>
    <cellStyle name="20% - Accent4 2 2 4 4 2 2" xfId="14973"/>
    <cellStyle name="20% - Accent4 2 2 4 4 2 2 2" xfId="34035"/>
    <cellStyle name="20% - Accent4 2 2 4 4 2 2 3" xfId="53096"/>
    <cellStyle name="20% - Accent4 2 2 4 4 2 3" xfId="25757"/>
    <cellStyle name="20% - Accent4 2 2 4 4 2 4" xfId="44818"/>
    <cellStyle name="20% - Accent4 2 2 4 4 3" xfId="9185"/>
    <cellStyle name="20% - Accent4 2 2 4 4 3 2" xfId="17463"/>
    <cellStyle name="20% - Accent4 2 2 4 4 3 2 2" xfId="36525"/>
    <cellStyle name="20% - Accent4 2 2 4 4 3 2 3" xfId="55586"/>
    <cellStyle name="20% - Accent4 2 2 4 4 3 3" xfId="28247"/>
    <cellStyle name="20% - Accent4 2 2 4 4 3 4" xfId="47308"/>
    <cellStyle name="20% - Accent4 2 2 4 4 4" xfId="3454"/>
    <cellStyle name="20% - Accent4 2 2 4 4 4 2" xfId="22564"/>
    <cellStyle name="20% - Accent4 2 2 4 4 4 3" xfId="41625"/>
    <cellStyle name="20% - Accent4 2 2 4 4 5" xfId="11780"/>
    <cellStyle name="20% - Accent4 2 2 4 4 5 2" xfId="30842"/>
    <cellStyle name="20% - Accent4 2 2 4 4 5 3" xfId="49903"/>
    <cellStyle name="20% - Accent4 2 2 4 4 6" xfId="19969"/>
    <cellStyle name="20% - Accent4 2 2 4 4 7" xfId="39030"/>
    <cellStyle name="20% - Accent4 2 2 4 5" xfId="3455"/>
    <cellStyle name="20% - Accent4 2 2 4 5 2" xfId="11781"/>
    <cellStyle name="20% - Accent4 2 2 4 5 2 2" xfId="30843"/>
    <cellStyle name="20% - Accent4 2 2 4 5 2 3" xfId="49904"/>
    <cellStyle name="20% - Accent4 2 2 4 5 3" xfId="22565"/>
    <cellStyle name="20% - Accent4 2 2 4 5 4" xfId="41626"/>
    <cellStyle name="20% - Accent4 2 2 4 6" xfId="5788"/>
    <cellStyle name="20% - Accent4 2 2 4 6 2" xfId="14070"/>
    <cellStyle name="20% - Accent4 2 2 4 6 2 2" xfId="33132"/>
    <cellStyle name="20% - Accent4 2 2 4 6 2 3" xfId="52193"/>
    <cellStyle name="20% - Accent4 2 2 4 6 3" xfId="24854"/>
    <cellStyle name="20% - Accent4 2 2 4 6 4" xfId="43915"/>
    <cellStyle name="20% - Accent4 2 2 4 7" xfId="6687"/>
    <cellStyle name="20% - Accent4 2 2 4 7 2" xfId="14969"/>
    <cellStyle name="20% - Accent4 2 2 4 7 2 2" xfId="34031"/>
    <cellStyle name="20% - Accent4 2 2 4 7 2 3" xfId="53092"/>
    <cellStyle name="20% - Accent4 2 2 4 7 3" xfId="25753"/>
    <cellStyle name="20% - Accent4 2 2 4 7 4" xfId="44814"/>
    <cellStyle name="20% - Accent4 2 2 4 8" xfId="9181"/>
    <cellStyle name="20% - Accent4 2 2 4 8 2" xfId="17459"/>
    <cellStyle name="20% - Accent4 2 2 4 8 2 2" xfId="36521"/>
    <cellStyle name="20% - Accent4 2 2 4 8 2 3" xfId="55582"/>
    <cellStyle name="20% - Accent4 2 2 4 8 3" xfId="28243"/>
    <cellStyle name="20% - Accent4 2 2 4 8 4" xfId="47304"/>
    <cellStyle name="20% - Accent4 2 2 4 9" xfId="3450"/>
    <cellStyle name="20% - Accent4 2 2 4 9 2" xfId="22560"/>
    <cellStyle name="20% - Accent4 2 2 4 9 3" xfId="41621"/>
    <cellStyle name="20% - Accent4 2 2 5" xfId="616"/>
    <cellStyle name="20% - Accent4 2 2 5 2" xfId="617"/>
    <cellStyle name="20% - Accent4 2 2 5 2 2" xfId="6693"/>
    <cellStyle name="20% - Accent4 2 2 5 2 2 2" xfId="14975"/>
    <cellStyle name="20% - Accent4 2 2 5 2 2 2 2" xfId="34037"/>
    <cellStyle name="20% - Accent4 2 2 5 2 2 2 3" xfId="53098"/>
    <cellStyle name="20% - Accent4 2 2 5 2 2 3" xfId="25759"/>
    <cellStyle name="20% - Accent4 2 2 5 2 2 4" xfId="44820"/>
    <cellStyle name="20% - Accent4 2 2 5 2 3" xfId="9187"/>
    <cellStyle name="20% - Accent4 2 2 5 2 3 2" xfId="17465"/>
    <cellStyle name="20% - Accent4 2 2 5 2 3 2 2" xfId="36527"/>
    <cellStyle name="20% - Accent4 2 2 5 2 3 2 3" xfId="55588"/>
    <cellStyle name="20% - Accent4 2 2 5 2 3 3" xfId="28249"/>
    <cellStyle name="20% - Accent4 2 2 5 2 3 4" xfId="47310"/>
    <cellStyle name="20% - Accent4 2 2 5 2 4" xfId="3457"/>
    <cellStyle name="20% - Accent4 2 2 5 2 4 2" xfId="22567"/>
    <cellStyle name="20% - Accent4 2 2 5 2 4 3" xfId="41628"/>
    <cellStyle name="20% - Accent4 2 2 5 2 5" xfId="11783"/>
    <cellStyle name="20% - Accent4 2 2 5 2 5 2" xfId="30845"/>
    <cellStyle name="20% - Accent4 2 2 5 2 5 3" xfId="49906"/>
    <cellStyle name="20% - Accent4 2 2 5 2 6" xfId="19971"/>
    <cellStyle name="20% - Accent4 2 2 5 2 7" xfId="39032"/>
    <cellStyle name="20% - Accent4 2 2 5 3" xfId="6692"/>
    <cellStyle name="20% - Accent4 2 2 5 3 2" xfId="14974"/>
    <cellStyle name="20% - Accent4 2 2 5 3 2 2" xfId="34036"/>
    <cellStyle name="20% - Accent4 2 2 5 3 2 3" xfId="53097"/>
    <cellStyle name="20% - Accent4 2 2 5 3 3" xfId="25758"/>
    <cellStyle name="20% - Accent4 2 2 5 3 4" xfId="44819"/>
    <cellStyle name="20% - Accent4 2 2 5 4" xfId="9186"/>
    <cellStyle name="20% - Accent4 2 2 5 4 2" xfId="17464"/>
    <cellStyle name="20% - Accent4 2 2 5 4 2 2" xfId="36526"/>
    <cellStyle name="20% - Accent4 2 2 5 4 2 3" xfId="55587"/>
    <cellStyle name="20% - Accent4 2 2 5 4 3" xfId="28248"/>
    <cellStyle name="20% - Accent4 2 2 5 4 4" xfId="47309"/>
    <cellStyle name="20% - Accent4 2 2 5 5" xfId="3456"/>
    <cellStyle name="20% - Accent4 2 2 5 5 2" xfId="22566"/>
    <cellStyle name="20% - Accent4 2 2 5 5 3" xfId="41627"/>
    <cellStyle name="20% - Accent4 2 2 5 6" xfId="11782"/>
    <cellStyle name="20% - Accent4 2 2 5 6 2" xfId="30844"/>
    <cellStyle name="20% - Accent4 2 2 5 6 3" xfId="49905"/>
    <cellStyle name="20% - Accent4 2 2 5 7" xfId="19970"/>
    <cellStyle name="20% - Accent4 2 2 5 8" xfId="39031"/>
    <cellStyle name="20% - Accent4 2 2 6" xfId="618"/>
    <cellStyle name="20% - Accent4 2 2 6 2" xfId="619"/>
    <cellStyle name="20% - Accent4 2 2 6 2 2" xfId="6695"/>
    <cellStyle name="20% - Accent4 2 2 6 2 2 2" xfId="14977"/>
    <cellStyle name="20% - Accent4 2 2 6 2 2 2 2" xfId="34039"/>
    <cellStyle name="20% - Accent4 2 2 6 2 2 2 3" xfId="53100"/>
    <cellStyle name="20% - Accent4 2 2 6 2 2 3" xfId="25761"/>
    <cellStyle name="20% - Accent4 2 2 6 2 2 4" xfId="44822"/>
    <cellStyle name="20% - Accent4 2 2 6 2 3" xfId="9189"/>
    <cellStyle name="20% - Accent4 2 2 6 2 3 2" xfId="17467"/>
    <cellStyle name="20% - Accent4 2 2 6 2 3 2 2" xfId="36529"/>
    <cellStyle name="20% - Accent4 2 2 6 2 3 2 3" xfId="55590"/>
    <cellStyle name="20% - Accent4 2 2 6 2 3 3" xfId="28251"/>
    <cellStyle name="20% - Accent4 2 2 6 2 3 4" xfId="47312"/>
    <cellStyle name="20% - Accent4 2 2 6 2 4" xfId="3459"/>
    <cellStyle name="20% - Accent4 2 2 6 2 4 2" xfId="22569"/>
    <cellStyle name="20% - Accent4 2 2 6 2 4 3" xfId="41630"/>
    <cellStyle name="20% - Accent4 2 2 6 2 5" xfId="11785"/>
    <cellStyle name="20% - Accent4 2 2 6 2 5 2" xfId="30847"/>
    <cellStyle name="20% - Accent4 2 2 6 2 5 3" xfId="49908"/>
    <cellStyle name="20% - Accent4 2 2 6 2 6" xfId="19973"/>
    <cellStyle name="20% - Accent4 2 2 6 2 7" xfId="39034"/>
    <cellStyle name="20% - Accent4 2 2 6 3" xfId="6694"/>
    <cellStyle name="20% - Accent4 2 2 6 3 2" xfId="14976"/>
    <cellStyle name="20% - Accent4 2 2 6 3 2 2" xfId="34038"/>
    <cellStyle name="20% - Accent4 2 2 6 3 2 3" xfId="53099"/>
    <cellStyle name="20% - Accent4 2 2 6 3 3" xfId="25760"/>
    <cellStyle name="20% - Accent4 2 2 6 3 4" xfId="44821"/>
    <cellStyle name="20% - Accent4 2 2 6 4" xfId="9188"/>
    <cellStyle name="20% - Accent4 2 2 6 4 2" xfId="17466"/>
    <cellStyle name="20% - Accent4 2 2 6 4 2 2" xfId="36528"/>
    <cellStyle name="20% - Accent4 2 2 6 4 2 3" xfId="55589"/>
    <cellStyle name="20% - Accent4 2 2 6 4 3" xfId="28250"/>
    <cellStyle name="20% - Accent4 2 2 6 4 4" xfId="47311"/>
    <cellStyle name="20% - Accent4 2 2 6 5" xfId="3458"/>
    <cellStyle name="20% - Accent4 2 2 6 5 2" xfId="22568"/>
    <cellStyle name="20% - Accent4 2 2 6 5 3" xfId="41629"/>
    <cellStyle name="20% - Accent4 2 2 6 6" xfId="11784"/>
    <cellStyle name="20% - Accent4 2 2 6 6 2" xfId="30846"/>
    <cellStyle name="20% - Accent4 2 2 6 6 3" xfId="49907"/>
    <cellStyle name="20% - Accent4 2 2 6 7" xfId="19972"/>
    <cellStyle name="20% - Accent4 2 2 6 8" xfId="39033"/>
    <cellStyle name="20% - Accent4 2 2 7" xfId="620"/>
    <cellStyle name="20% - Accent4 2 2 7 2" xfId="6696"/>
    <cellStyle name="20% - Accent4 2 2 7 2 2" xfId="14978"/>
    <cellStyle name="20% - Accent4 2 2 7 2 2 2" xfId="34040"/>
    <cellStyle name="20% - Accent4 2 2 7 2 2 3" xfId="53101"/>
    <cellStyle name="20% - Accent4 2 2 7 2 3" xfId="25762"/>
    <cellStyle name="20% - Accent4 2 2 7 2 4" xfId="44823"/>
    <cellStyle name="20% - Accent4 2 2 7 3" xfId="9190"/>
    <cellStyle name="20% - Accent4 2 2 7 3 2" xfId="17468"/>
    <cellStyle name="20% - Accent4 2 2 7 3 2 2" xfId="36530"/>
    <cellStyle name="20% - Accent4 2 2 7 3 2 3" xfId="55591"/>
    <cellStyle name="20% - Accent4 2 2 7 3 3" xfId="28252"/>
    <cellStyle name="20% - Accent4 2 2 7 3 4" xfId="47313"/>
    <cellStyle name="20% - Accent4 2 2 7 4" xfId="3460"/>
    <cellStyle name="20% - Accent4 2 2 7 4 2" xfId="22570"/>
    <cellStyle name="20% - Accent4 2 2 7 4 3" xfId="41631"/>
    <cellStyle name="20% - Accent4 2 2 7 5" xfId="11786"/>
    <cellStyle name="20% - Accent4 2 2 7 5 2" xfId="30848"/>
    <cellStyle name="20% - Accent4 2 2 7 5 3" xfId="49909"/>
    <cellStyle name="20% - Accent4 2 2 7 6" xfId="19974"/>
    <cellStyle name="20% - Accent4 2 2 7 7" xfId="39035"/>
    <cellStyle name="20% - Accent4 2 2 8" xfId="621"/>
    <cellStyle name="20% - Accent4 2 2 8 2" xfId="6697"/>
    <cellStyle name="20% - Accent4 2 2 8 2 2" xfId="14979"/>
    <cellStyle name="20% - Accent4 2 2 8 2 2 2" xfId="34041"/>
    <cellStyle name="20% - Accent4 2 2 8 2 2 3" xfId="53102"/>
    <cellStyle name="20% - Accent4 2 2 8 2 3" xfId="25763"/>
    <cellStyle name="20% - Accent4 2 2 8 2 4" xfId="44824"/>
    <cellStyle name="20% - Accent4 2 2 8 3" xfId="9191"/>
    <cellStyle name="20% - Accent4 2 2 8 3 2" xfId="17469"/>
    <cellStyle name="20% - Accent4 2 2 8 3 2 2" xfId="36531"/>
    <cellStyle name="20% - Accent4 2 2 8 3 2 3" xfId="55592"/>
    <cellStyle name="20% - Accent4 2 2 8 3 3" xfId="28253"/>
    <cellStyle name="20% - Accent4 2 2 8 3 4" xfId="47314"/>
    <cellStyle name="20% - Accent4 2 2 8 4" xfId="3461"/>
    <cellStyle name="20% - Accent4 2 2 8 4 2" xfId="22571"/>
    <cellStyle name="20% - Accent4 2 2 8 4 3" xfId="41632"/>
    <cellStyle name="20% - Accent4 2 2 8 5" xfId="11787"/>
    <cellStyle name="20% - Accent4 2 2 8 5 2" xfId="30849"/>
    <cellStyle name="20% - Accent4 2 2 8 5 3" xfId="49910"/>
    <cellStyle name="20% - Accent4 2 2 8 6" xfId="19975"/>
    <cellStyle name="20% - Accent4 2 2 8 7" xfId="39036"/>
    <cellStyle name="20% - Accent4 2 2 9" xfId="3462"/>
    <cellStyle name="20% - Accent4 2 2 9 2" xfId="11788"/>
    <cellStyle name="20% - Accent4 2 2 9 2 2" xfId="30850"/>
    <cellStyle name="20% - Accent4 2 2 9 2 3" xfId="49911"/>
    <cellStyle name="20% - Accent4 2 2 9 3" xfId="22572"/>
    <cellStyle name="20% - Accent4 2 2 9 4" xfId="41633"/>
    <cellStyle name="20% - Accent4 2 3" xfId="622"/>
    <cellStyle name="20% - Accent4 2 3 10" xfId="5700"/>
    <cellStyle name="20% - Accent4 2 3 10 2" xfId="13986"/>
    <cellStyle name="20% - Accent4 2 3 10 2 2" xfId="33048"/>
    <cellStyle name="20% - Accent4 2 3 10 2 3" xfId="52109"/>
    <cellStyle name="20% - Accent4 2 3 10 3" xfId="24770"/>
    <cellStyle name="20% - Accent4 2 3 10 4" xfId="43831"/>
    <cellStyle name="20% - Accent4 2 3 11" xfId="6698"/>
    <cellStyle name="20% - Accent4 2 3 11 2" xfId="14980"/>
    <cellStyle name="20% - Accent4 2 3 11 2 2" xfId="34042"/>
    <cellStyle name="20% - Accent4 2 3 11 2 3" xfId="53103"/>
    <cellStyle name="20% - Accent4 2 3 11 3" xfId="25764"/>
    <cellStyle name="20% - Accent4 2 3 11 4" xfId="44825"/>
    <cellStyle name="20% - Accent4 2 3 12" xfId="9192"/>
    <cellStyle name="20% - Accent4 2 3 12 2" xfId="17470"/>
    <cellStyle name="20% - Accent4 2 3 12 2 2" xfId="36532"/>
    <cellStyle name="20% - Accent4 2 3 12 2 3" xfId="55593"/>
    <cellStyle name="20% - Accent4 2 3 12 3" xfId="28254"/>
    <cellStyle name="20% - Accent4 2 3 12 4" xfId="47315"/>
    <cellStyle name="20% - Accent4 2 3 13" xfId="3463"/>
    <cellStyle name="20% - Accent4 2 3 13 2" xfId="22573"/>
    <cellStyle name="20% - Accent4 2 3 13 3" xfId="41634"/>
    <cellStyle name="20% - Accent4 2 3 14" xfId="11789"/>
    <cellStyle name="20% - Accent4 2 3 14 2" xfId="30851"/>
    <cellStyle name="20% - Accent4 2 3 14 3" xfId="49912"/>
    <cellStyle name="20% - Accent4 2 3 15" xfId="19976"/>
    <cellStyle name="20% - Accent4 2 3 16" xfId="39037"/>
    <cellStyle name="20% - Accent4 2 3 2" xfId="623"/>
    <cellStyle name="20% - Accent4 2 3 2 10" xfId="3464"/>
    <cellStyle name="20% - Accent4 2 3 2 10 2" xfId="22574"/>
    <cellStyle name="20% - Accent4 2 3 2 10 3" xfId="41635"/>
    <cellStyle name="20% - Accent4 2 3 2 11" xfId="11790"/>
    <cellStyle name="20% - Accent4 2 3 2 11 2" xfId="30852"/>
    <cellStyle name="20% - Accent4 2 3 2 11 3" xfId="49913"/>
    <cellStyle name="20% - Accent4 2 3 2 12" xfId="19977"/>
    <cellStyle name="20% - Accent4 2 3 2 13" xfId="39038"/>
    <cellStyle name="20% - Accent4 2 3 2 2" xfId="624"/>
    <cellStyle name="20% - Accent4 2 3 2 2 2" xfId="625"/>
    <cellStyle name="20% - Accent4 2 3 2 2 2 2" xfId="6701"/>
    <cellStyle name="20% - Accent4 2 3 2 2 2 2 2" xfId="14983"/>
    <cellStyle name="20% - Accent4 2 3 2 2 2 2 2 2" xfId="34045"/>
    <cellStyle name="20% - Accent4 2 3 2 2 2 2 2 3" xfId="53106"/>
    <cellStyle name="20% - Accent4 2 3 2 2 2 2 3" xfId="25767"/>
    <cellStyle name="20% - Accent4 2 3 2 2 2 2 4" xfId="44828"/>
    <cellStyle name="20% - Accent4 2 3 2 2 2 3" xfId="9195"/>
    <cellStyle name="20% - Accent4 2 3 2 2 2 3 2" xfId="17473"/>
    <cellStyle name="20% - Accent4 2 3 2 2 2 3 2 2" xfId="36535"/>
    <cellStyle name="20% - Accent4 2 3 2 2 2 3 2 3" xfId="55596"/>
    <cellStyle name="20% - Accent4 2 3 2 2 2 3 3" xfId="28257"/>
    <cellStyle name="20% - Accent4 2 3 2 2 2 3 4" xfId="47318"/>
    <cellStyle name="20% - Accent4 2 3 2 2 2 4" xfId="3466"/>
    <cellStyle name="20% - Accent4 2 3 2 2 2 4 2" xfId="22576"/>
    <cellStyle name="20% - Accent4 2 3 2 2 2 4 3" xfId="41637"/>
    <cellStyle name="20% - Accent4 2 3 2 2 2 5" xfId="11792"/>
    <cellStyle name="20% - Accent4 2 3 2 2 2 5 2" xfId="30854"/>
    <cellStyle name="20% - Accent4 2 3 2 2 2 5 3" xfId="49915"/>
    <cellStyle name="20% - Accent4 2 3 2 2 2 6" xfId="19979"/>
    <cellStyle name="20% - Accent4 2 3 2 2 2 7" xfId="39040"/>
    <cellStyle name="20% - Accent4 2 3 2 2 3" xfId="6700"/>
    <cellStyle name="20% - Accent4 2 3 2 2 3 2" xfId="14982"/>
    <cellStyle name="20% - Accent4 2 3 2 2 3 2 2" xfId="34044"/>
    <cellStyle name="20% - Accent4 2 3 2 2 3 2 3" xfId="53105"/>
    <cellStyle name="20% - Accent4 2 3 2 2 3 3" xfId="25766"/>
    <cellStyle name="20% - Accent4 2 3 2 2 3 4" xfId="44827"/>
    <cellStyle name="20% - Accent4 2 3 2 2 4" xfId="9194"/>
    <cellStyle name="20% - Accent4 2 3 2 2 4 2" xfId="17472"/>
    <cellStyle name="20% - Accent4 2 3 2 2 4 2 2" xfId="36534"/>
    <cellStyle name="20% - Accent4 2 3 2 2 4 2 3" xfId="55595"/>
    <cellStyle name="20% - Accent4 2 3 2 2 4 3" xfId="28256"/>
    <cellStyle name="20% - Accent4 2 3 2 2 4 4" xfId="47317"/>
    <cellStyle name="20% - Accent4 2 3 2 2 5" xfId="3465"/>
    <cellStyle name="20% - Accent4 2 3 2 2 5 2" xfId="22575"/>
    <cellStyle name="20% - Accent4 2 3 2 2 5 3" xfId="41636"/>
    <cellStyle name="20% - Accent4 2 3 2 2 6" xfId="11791"/>
    <cellStyle name="20% - Accent4 2 3 2 2 6 2" xfId="30853"/>
    <cellStyle name="20% - Accent4 2 3 2 2 6 3" xfId="49914"/>
    <cellStyle name="20% - Accent4 2 3 2 2 7" xfId="19978"/>
    <cellStyle name="20% - Accent4 2 3 2 2 8" xfId="39039"/>
    <cellStyle name="20% - Accent4 2 3 2 3" xfId="626"/>
    <cellStyle name="20% - Accent4 2 3 2 3 2" xfId="627"/>
    <cellStyle name="20% - Accent4 2 3 2 3 2 2" xfId="6703"/>
    <cellStyle name="20% - Accent4 2 3 2 3 2 2 2" xfId="14985"/>
    <cellStyle name="20% - Accent4 2 3 2 3 2 2 2 2" xfId="34047"/>
    <cellStyle name="20% - Accent4 2 3 2 3 2 2 2 3" xfId="53108"/>
    <cellStyle name="20% - Accent4 2 3 2 3 2 2 3" xfId="25769"/>
    <cellStyle name="20% - Accent4 2 3 2 3 2 2 4" xfId="44830"/>
    <cellStyle name="20% - Accent4 2 3 2 3 2 3" xfId="9197"/>
    <cellStyle name="20% - Accent4 2 3 2 3 2 3 2" xfId="17475"/>
    <cellStyle name="20% - Accent4 2 3 2 3 2 3 2 2" xfId="36537"/>
    <cellStyle name="20% - Accent4 2 3 2 3 2 3 2 3" xfId="55598"/>
    <cellStyle name="20% - Accent4 2 3 2 3 2 3 3" xfId="28259"/>
    <cellStyle name="20% - Accent4 2 3 2 3 2 3 4" xfId="47320"/>
    <cellStyle name="20% - Accent4 2 3 2 3 2 4" xfId="3468"/>
    <cellStyle name="20% - Accent4 2 3 2 3 2 4 2" xfId="22578"/>
    <cellStyle name="20% - Accent4 2 3 2 3 2 4 3" xfId="41639"/>
    <cellStyle name="20% - Accent4 2 3 2 3 2 5" xfId="11794"/>
    <cellStyle name="20% - Accent4 2 3 2 3 2 5 2" xfId="30856"/>
    <cellStyle name="20% - Accent4 2 3 2 3 2 5 3" xfId="49917"/>
    <cellStyle name="20% - Accent4 2 3 2 3 2 6" xfId="19981"/>
    <cellStyle name="20% - Accent4 2 3 2 3 2 7" xfId="39042"/>
    <cellStyle name="20% - Accent4 2 3 2 3 3" xfId="6702"/>
    <cellStyle name="20% - Accent4 2 3 2 3 3 2" xfId="14984"/>
    <cellStyle name="20% - Accent4 2 3 2 3 3 2 2" xfId="34046"/>
    <cellStyle name="20% - Accent4 2 3 2 3 3 2 3" xfId="53107"/>
    <cellStyle name="20% - Accent4 2 3 2 3 3 3" xfId="25768"/>
    <cellStyle name="20% - Accent4 2 3 2 3 3 4" xfId="44829"/>
    <cellStyle name="20% - Accent4 2 3 2 3 4" xfId="9196"/>
    <cellStyle name="20% - Accent4 2 3 2 3 4 2" xfId="17474"/>
    <cellStyle name="20% - Accent4 2 3 2 3 4 2 2" xfId="36536"/>
    <cellStyle name="20% - Accent4 2 3 2 3 4 2 3" xfId="55597"/>
    <cellStyle name="20% - Accent4 2 3 2 3 4 3" xfId="28258"/>
    <cellStyle name="20% - Accent4 2 3 2 3 4 4" xfId="47319"/>
    <cellStyle name="20% - Accent4 2 3 2 3 5" xfId="3467"/>
    <cellStyle name="20% - Accent4 2 3 2 3 5 2" xfId="22577"/>
    <cellStyle name="20% - Accent4 2 3 2 3 5 3" xfId="41638"/>
    <cellStyle name="20% - Accent4 2 3 2 3 6" xfId="11793"/>
    <cellStyle name="20% - Accent4 2 3 2 3 6 2" xfId="30855"/>
    <cellStyle name="20% - Accent4 2 3 2 3 6 3" xfId="49916"/>
    <cellStyle name="20% - Accent4 2 3 2 3 7" xfId="19980"/>
    <cellStyle name="20% - Accent4 2 3 2 3 8" xfId="39041"/>
    <cellStyle name="20% - Accent4 2 3 2 4" xfId="628"/>
    <cellStyle name="20% - Accent4 2 3 2 4 2" xfId="6704"/>
    <cellStyle name="20% - Accent4 2 3 2 4 2 2" xfId="14986"/>
    <cellStyle name="20% - Accent4 2 3 2 4 2 2 2" xfId="34048"/>
    <cellStyle name="20% - Accent4 2 3 2 4 2 2 3" xfId="53109"/>
    <cellStyle name="20% - Accent4 2 3 2 4 2 3" xfId="25770"/>
    <cellStyle name="20% - Accent4 2 3 2 4 2 4" xfId="44831"/>
    <cellStyle name="20% - Accent4 2 3 2 4 3" xfId="9198"/>
    <cellStyle name="20% - Accent4 2 3 2 4 3 2" xfId="17476"/>
    <cellStyle name="20% - Accent4 2 3 2 4 3 2 2" xfId="36538"/>
    <cellStyle name="20% - Accent4 2 3 2 4 3 2 3" xfId="55599"/>
    <cellStyle name="20% - Accent4 2 3 2 4 3 3" xfId="28260"/>
    <cellStyle name="20% - Accent4 2 3 2 4 3 4" xfId="47321"/>
    <cellStyle name="20% - Accent4 2 3 2 4 4" xfId="3469"/>
    <cellStyle name="20% - Accent4 2 3 2 4 4 2" xfId="22579"/>
    <cellStyle name="20% - Accent4 2 3 2 4 4 3" xfId="41640"/>
    <cellStyle name="20% - Accent4 2 3 2 4 5" xfId="11795"/>
    <cellStyle name="20% - Accent4 2 3 2 4 5 2" xfId="30857"/>
    <cellStyle name="20% - Accent4 2 3 2 4 5 3" xfId="49918"/>
    <cellStyle name="20% - Accent4 2 3 2 4 6" xfId="19982"/>
    <cellStyle name="20% - Accent4 2 3 2 4 7" xfId="39043"/>
    <cellStyle name="20% - Accent4 2 3 2 5" xfId="629"/>
    <cellStyle name="20% - Accent4 2 3 2 5 2" xfId="6705"/>
    <cellStyle name="20% - Accent4 2 3 2 5 2 2" xfId="14987"/>
    <cellStyle name="20% - Accent4 2 3 2 5 2 2 2" xfId="34049"/>
    <cellStyle name="20% - Accent4 2 3 2 5 2 2 3" xfId="53110"/>
    <cellStyle name="20% - Accent4 2 3 2 5 2 3" xfId="25771"/>
    <cellStyle name="20% - Accent4 2 3 2 5 2 4" xfId="44832"/>
    <cellStyle name="20% - Accent4 2 3 2 5 3" xfId="9199"/>
    <cellStyle name="20% - Accent4 2 3 2 5 3 2" xfId="17477"/>
    <cellStyle name="20% - Accent4 2 3 2 5 3 2 2" xfId="36539"/>
    <cellStyle name="20% - Accent4 2 3 2 5 3 2 3" xfId="55600"/>
    <cellStyle name="20% - Accent4 2 3 2 5 3 3" xfId="28261"/>
    <cellStyle name="20% - Accent4 2 3 2 5 3 4" xfId="47322"/>
    <cellStyle name="20% - Accent4 2 3 2 5 4" xfId="3470"/>
    <cellStyle name="20% - Accent4 2 3 2 5 4 2" xfId="22580"/>
    <cellStyle name="20% - Accent4 2 3 2 5 4 3" xfId="41641"/>
    <cellStyle name="20% - Accent4 2 3 2 5 5" xfId="11796"/>
    <cellStyle name="20% - Accent4 2 3 2 5 5 2" xfId="30858"/>
    <cellStyle name="20% - Accent4 2 3 2 5 5 3" xfId="49919"/>
    <cellStyle name="20% - Accent4 2 3 2 5 6" xfId="19983"/>
    <cellStyle name="20% - Accent4 2 3 2 5 7" xfId="39044"/>
    <cellStyle name="20% - Accent4 2 3 2 6" xfId="3471"/>
    <cellStyle name="20% - Accent4 2 3 2 6 2" xfId="11797"/>
    <cellStyle name="20% - Accent4 2 3 2 6 2 2" xfId="30859"/>
    <cellStyle name="20% - Accent4 2 3 2 6 2 3" xfId="49920"/>
    <cellStyle name="20% - Accent4 2 3 2 6 3" xfId="22581"/>
    <cellStyle name="20% - Accent4 2 3 2 6 4" xfId="41642"/>
    <cellStyle name="20% - Accent4 2 3 2 7" xfId="5902"/>
    <cellStyle name="20% - Accent4 2 3 2 7 2" xfId="14184"/>
    <cellStyle name="20% - Accent4 2 3 2 7 2 2" xfId="33246"/>
    <cellStyle name="20% - Accent4 2 3 2 7 2 3" xfId="52307"/>
    <cellStyle name="20% - Accent4 2 3 2 7 3" xfId="24968"/>
    <cellStyle name="20% - Accent4 2 3 2 7 4" xfId="44029"/>
    <cellStyle name="20% - Accent4 2 3 2 8" xfId="6699"/>
    <cellStyle name="20% - Accent4 2 3 2 8 2" xfId="14981"/>
    <cellStyle name="20% - Accent4 2 3 2 8 2 2" xfId="34043"/>
    <cellStyle name="20% - Accent4 2 3 2 8 2 3" xfId="53104"/>
    <cellStyle name="20% - Accent4 2 3 2 8 3" xfId="25765"/>
    <cellStyle name="20% - Accent4 2 3 2 8 4" xfId="44826"/>
    <cellStyle name="20% - Accent4 2 3 2 9" xfId="9193"/>
    <cellStyle name="20% - Accent4 2 3 2 9 2" xfId="17471"/>
    <cellStyle name="20% - Accent4 2 3 2 9 2 2" xfId="36533"/>
    <cellStyle name="20% - Accent4 2 3 2 9 2 3" xfId="55594"/>
    <cellStyle name="20% - Accent4 2 3 2 9 3" xfId="28255"/>
    <cellStyle name="20% - Accent4 2 3 2 9 4" xfId="47316"/>
    <cellStyle name="20% - Accent4 2 3 3" xfId="630"/>
    <cellStyle name="20% - Accent4 2 3 3 10" xfId="3472"/>
    <cellStyle name="20% - Accent4 2 3 3 10 2" xfId="22582"/>
    <cellStyle name="20% - Accent4 2 3 3 10 3" xfId="41643"/>
    <cellStyle name="20% - Accent4 2 3 3 11" xfId="11798"/>
    <cellStyle name="20% - Accent4 2 3 3 11 2" xfId="30860"/>
    <cellStyle name="20% - Accent4 2 3 3 11 3" xfId="49921"/>
    <cellStyle name="20% - Accent4 2 3 3 12" xfId="19984"/>
    <cellStyle name="20% - Accent4 2 3 3 13" xfId="39045"/>
    <cellStyle name="20% - Accent4 2 3 3 2" xfId="631"/>
    <cellStyle name="20% - Accent4 2 3 3 2 2" xfId="632"/>
    <cellStyle name="20% - Accent4 2 3 3 2 2 2" xfId="6708"/>
    <cellStyle name="20% - Accent4 2 3 3 2 2 2 2" xfId="14990"/>
    <cellStyle name="20% - Accent4 2 3 3 2 2 2 2 2" xfId="34052"/>
    <cellStyle name="20% - Accent4 2 3 3 2 2 2 2 3" xfId="53113"/>
    <cellStyle name="20% - Accent4 2 3 3 2 2 2 3" xfId="25774"/>
    <cellStyle name="20% - Accent4 2 3 3 2 2 2 4" xfId="44835"/>
    <cellStyle name="20% - Accent4 2 3 3 2 2 3" xfId="9202"/>
    <cellStyle name="20% - Accent4 2 3 3 2 2 3 2" xfId="17480"/>
    <cellStyle name="20% - Accent4 2 3 3 2 2 3 2 2" xfId="36542"/>
    <cellStyle name="20% - Accent4 2 3 3 2 2 3 2 3" xfId="55603"/>
    <cellStyle name="20% - Accent4 2 3 3 2 2 3 3" xfId="28264"/>
    <cellStyle name="20% - Accent4 2 3 3 2 2 3 4" xfId="47325"/>
    <cellStyle name="20% - Accent4 2 3 3 2 2 4" xfId="3474"/>
    <cellStyle name="20% - Accent4 2 3 3 2 2 4 2" xfId="22584"/>
    <cellStyle name="20% - Accent4 2 3 3 2 2 4 3" xfId="41645"/>
    <cellStyle name="20% - Accent4 2 3 3 2 2 5" xfId="11800"/>
    <cellStyle name="20% - Accent4 2 3 3 2 2 5 2" xfId="30862"/>
    <cellStyle name="20% - Accent4 2 3 3 2 2 5 3" xfId="49923"/>
    <cellStyle name="20% - Accent4 2 3 3 2 2 6" xfId="19986"/>
    <cellStyle name="20% - Accent4 2 3 3 2 2 7" xfId="39047"/>
    <cellStyle name="20% - Accent4 2 3 3 2 3" xfId="6707"/>
    <cellStyle name="20% - Accent4 2 3 3 2 3 2" xfId="14989"/>
    <cellStyle name="20% - Accent4 2 3 3 2 3 2 2" xfId="34051"/>
    <cellStyle name="20% - Accent4 2 3 3 2 3 2 3" xfId="53112"/>
    <cellStyle name="20% - Accent4 2 3 3 2 3 3" xfId="25773"/>
    <cellStyle name="20% - Accent4 2 3 3 2 3 4" xfId="44834"/>
    <cellStyle name="20% - Accent4 2 3 3 2 4" xfId="9201"/>
    <cellStyle name="20% - Accent4 2 3 3 2 4 2" xfId="17479"/>
    <cellStyle name="20% - Accent4 2 3 3 2 4 2 2" xfId="36541"/>
    <cellStyle name="20% - Accent4 2 3 3 2 4 2 3" xfId="55602"/>
    <cellStyle name="20% - Accent4 2 3 3 2 4 3" xfId="28263"/>
    <cellStyle name="20% - Accent4 2 3 3 2 4 4" xfId="47324"/>
    <cellStyle name="20% - Accent4 2 3 3 2 5" xfId="3473"/>
    <cellStyle name="20% - Accent4 2 3 3 2 5 2" xfId="22583"/>
    <cellStyle name="20% - Accent4 2 3 3 2 5 3" xfId="41644"/>
    <cellStyle name="20% - Accent4 2 3 3 2 6" xfId="11799"/>
    <cellStyle name="20% - Accent4 2 3 3 2 6 2" xfId="30861"/>
    <cellStyle name="20% - Accent4 2 3 3 2 6 3" xfId="49922"/>
    <cellStyle name="20% - Accent4 2 3 3 2 7" xfId="19985"/>
    <cellStyle name="20% - Accent4 2 3 3 2 8" xfId="39046"/>
    <cellStyle name="20% - Accent4 2 3 3 3" xfId="633"/>
    <cellStyle name="20% - Accent4 2 3 3 3 2" xfId="634"/>
    <cellStyle name="20% - Accent4 2 3 3 3 2 2" xfId="6710"/>
    <cellStyle name="20% - Accent4 2 3 3 3 2 2 2" xfId="14992"/>
    <cellStyle name="20% - Accent4 2 3 3 3 2 2 2 2" xfId="34054"/>
    <cellStyle name="20% - Accent4 2 3 3 3 2 2 2 3" xfId="53115"/>
    <cellStyle name="20% - Accent4 2 3 3 3 2 2 3" xfId="25776"/>
    <cellStyle name="20% - Accent4 2 3 3 3 2 2 4" xfId="44837"/>
    <cellStyle name="20% - Accent4 2 3 3 3 2 3" xfId="9204"/>
    <cellStyle name="20% - Accent4 2 3 3 3 2 3 2" xfId="17482"/>
    <cellStyle name="20% - Accent4 2 3 3 3 2 3 2 2" xfId="36544"/>
    <cellStyle name="20% - Accent4 2 3 3 3 2 3 2 3" xfId="55605"/>
    <cellStyle name="20% - Accent4 2 3 3 3 2 3 3" xfId="28266"/>
    <cellStyle name="20% - Accent4 2 3 3 3 2 3 4" xfId="47327"/>
    <cellStyle name="20% - Accent4 2 3 3 3 2 4" xfId="3476"/>
    <cellStyle name="20% - Accent4 2 3 3 3 2 4 2" xfId="22586"/>
    <cellStyle name="20% - Accent4 2 3 3 3 2 4 3" xfId="41647"/>
    <cellStyle name="20% - Accent4 2 3 3 3 2 5" xfId="11802"/>
    <cellStyle name="20% - Accent4 2 3 3 3 2 5 2" xfId="30864"/>
    <cellStyle name="20% - Accent4 2 3 3 3 2 5 3" xfId="49925"/>
    <cellStyle name="20% - Accent4 2 3 3 3 2 6" xfId="19988"/>
    <cellStyle name="20% - Accent4 2 3 3 3 2 7" xfId="39049"/>
    <cellStyle name="20% - Accent4 2 3 3 3 3" xfId="6709"/>
    <cellStyle name="20% - Accent4 2 3 3 3 3 2" xfId="14991"/>
    <cellStyle name="20% - Accent4 2 3 3 3 3 2 2" xfId="34053"/>
    <cellStyle name="20% - Accent4 2 3 3 3 3 2 3" xfId="53114"/>
    <cellStyle name="20% - Accent4 2 3 3 3 3 3" xfId="25775"/>
    <cellStyle name="20% - Accent4 2 3 3 3 3 4" xfId="44836"/>
    <cellStyle name="20% - Accent4 2 3 3 3 4" xfId="9203"/>
    <cellStyle name="20% - Accent4 2 3 3 3 4 2" xfId="17481"/>
    <cellStyle name="20% - Accent4 2 3 3 3 4 2 2" xfId="36543"/>
    <cellStyle name="20% - Accent4 2 3 3 3 4 2 3" xfId="55604"/>
    <cellStyle name="20% - Accent4 2 3 3 3 4 3" xfId="28265"/>
    <cellStyle name="20% - Accent4 2 3 3 3 4 4" xfId="47326"/>
    <cellStyle name="20% - Accent4 2 3 3 3 5" xfId="3475"/>
    <cellStyle name="20% - Accent4 2 3 3 3 5 2" xfId="22585"/>
    <cellStyle name="20% - Accent4 2 3 3 3 5 3" xfId="41646"/>
    <cellStyle name="20% - Accent4 2 3 3 3 6" xfId="11801"/>
    <cellStyle name="20% - Accent4 2 3 3 3 6 2" xfId="30863"/>
    <cellStyle name="20% - Accent4 2 3 3 3 6 3" xfId="49924"/>
    <cellStyle name="20% - Accent4 2 3 3 3 7" xfId="19987"/>
    <cellStyle name="20% - Accent4 2 3 3 3 8" xfId="39048"/>
    <cellStyle name="20% - Accent4 2 3 3 4" xfId="635"/>
    <cellStyle name="20% - Accent4 2 3 3 4 2" xfId="6711"/>
    <cellStyle name="20% - Accent4 2 3 3 4 2 2" xfId="14993"/>
    <cellStyle name="20% - Accent4 2 3 3 4 2 2 2" xfId="34055"/>
    <cellStyle name="20% - Accent4 2 3 3 4 2 2 3" xfId="53116"/>
    <cellStyle name="20% - Accent4 2 3 3 4 2 3" xfId="25777"/>
    <cellStyle name="20% - Accent4 2 3 3 4 2 4" xfId="44838"/>
    <cellStyle name="20% - Accent4 2 3 3 4 3" xfId="9205"/>
    <cellStyle name="20% - Accent4 2 3 3 4 3 2" xfId="17483"/>
    <cellStyle name="20% - Accent4 2 3 3 4 3 2 2" xfId="36545"/>
    <cellStyle name="20% - Accent4 2 3 3 4 3 2 3" xfId="55606"/>
    <cellStyle name="20% - Accent4 2 3 3 4 3 3" xfId="28267"/>
    <cellStyle name="20% - Accent4 2 3 3 4 3 4" xfId="47328"/>
    <cellStyle name="20% - Accent4 2 3 3 4 4" xfId="3477"/>
    <cellStyle name="20% - Accent4 2 3 3 4 4 2" xfId="22587"/>
    <cellStyle name="20% - Accent4 2 3 3 4 4 3" xfId="41648"/>
    <cellStyle name="20% - Accent4 2 3 3 4 5" xfId="11803"/>
    <cellStyle name="20% - Accent4 2 3 3 4 5 2" xfId="30865"/>
    <cellStyle name="20% - Accent4 2 3 3 4 5 3" xfId="49926"/>
    <cellStyle name="20% - Accent4 2 3 3 4 6" xfId="19989"/>
    <cellStyle name="20% - Accent4 2 3 3 4 7" xfId="39050"/>
    <cellStyle name="20% - Accent4 2 3 3 5" xfId="636"/>
    <cellStyle name="20% - Accent4 2 3 3 5 2" xfId="6712"/>
    <cellStyle name="20% - Accent4 2 3 3 5 2 2" xfId="14994"/>
    <cellStyle name="20% - Accent4 2 3 3 5 2 2 2" xfId="34056"/>
    <cellStyle name="20% - Accent4 2 3 3 5 2 2 3" xfId="53117"/>
    <cellStyle name="20% - Accent4 2 3 3 5 2 3" xfId="25778"/>
    <cellStyle name="20% - Accent4 2 3 3 5 2 4" xfId="44839"/>
    <cellStyle name="20% - Accent4 2 3 3 5 3" xfId="9206"/>
    <cellStyle name="20% - Accent4 2 3 3 5 3 2" xfId="17484"/>
    <cellStyle name="20% - Accent4 2 3 3 5 3 2 2" xfId="36546"/>
    <cellStyle name="20% - Accent4 2 3 3 5 3 2 3" xfId="55607"/>
    <cellStyle name="20% - Accent4 2 3 3 5 3 3" xfId="28268"/>
    <cellStyle name="20% - Accent4 2 3 3 5 3 4" xfId="47329"/>
    <cellStyle name="20% - Accent4 2 3 3 5 4" xfId="3478"/>
    <cellStyle name="20% - Accent4 2 3 3 5 4 2" xfId="22588"/>
    <cellStyle name="20% - Accent4 2 3 3 5 4 3" xfId="41649"/>
    <cellStyle name="20% - Accent4 2 3 3 5 5" xfId="11804"/>
    <cellStyle name="20% - Accent4 2 3 3 5 5 2" xfId="30866"/>
    <cellStyle name="20% - Accent4 2 3 3 5 5 3" xfId="49927"/>
    <cellStyle name="20% - Accent4 2 3 3 5 6" xfId="19990"/>
    <cellStyle name="20% - Accent4 2 3 3 5 7" xfId="39051"/>
    <cellStyle name="20% - Accent4 2 3 3 6" xfId="3479"/>
    <cellStyle name="20% - Accent4 2 3 3 6 2" xfId="11805"/>
    <cellStyle name="20% - Accent4 2 3 3 6 2 2" xfId="30867"/>
    <cellStyle name="20% - Accent4 2 3 3 6 2 3" xfId="49928"/>
    <cellStyle name="20% - Accent4 2 3 3 6 3" xfId="22589"/>
    <cellStyle name="20% - Accent4 2 3 3 6 4" xfId="41650"/>
    <cellStyle name="20% - Accent4 2 3 3 7" xfId="6000"/>
    <cellStyle name="20% - Accent4 2 3 3 7 2" xfId="14282"/>
    <cellStyle name="20% - Accent4 2 3 3 7 2 2" xfId="33344"/>
    <cellStyle name="20% - Accent4 2 3 3 7 2 3" xfId="52405"/>
    <cellStyle name="20% - Accent4 2 3 3 7 3" xfId="25066"/>
    <cellStyle name="20% - Accent4 2 3 3 7 4" xfId="44127"/>
    <cellStyle name="20% - Accent4 2 3 3 8" xfId="6706"/>
    <cellStyle name="20% - Accent4 2 3 3 8 2" xfId="14988"/>
    <cellStyle name="20% - Accent4 2 3 3 8 2 2" xfId="34050"/>
    <cellStyle name="20% - Accent4 2 3 3 8 2 3" xfId="53111"/>
    <cellStyle name="20% - Accent4 2 3 3 8 3" xfId="25772"/>
    <cellStyle name="20% - Accent4 2 3 3 8 4" xfId="44833"/>
    <cellStyle name="20% - Accent4 2 3 3 9" xfId="9200"/>
    <cellStyle name="20% - Accent4 2 3 3 9 2" xfId="17478"/>
    <cellStyle name="20% - Accent4 2 3 3 9 2 2" xfId="36540"/>
    <cellStyle name="20% - Accent4 2 3 3 9 2 3" xfId="55601"/>
    <cellStyle name="20% - Accent4 2 3 3 9 3" xfId="28262"/>
    <cellStyle name="20% - Accent4 2 3 3 9 4" xfId="47323"/>
    <cellStyle name="20% - Accent4 2 3 4" xfId="637"/>
    <cellStyle name="20% - Accent4 2 3 4 10" xfId="11806"/>
    <cellStyle name="20% - Accent4 2 3 4 10 2" xfId="30868"/>
    <cellStyle name="20% - Accent4 2 3 4 10 3" xfId="49929"/>
    <cellStyle name="20% - Accent4 2 3 4 11" xfId="19991"/>
    <cellStyle name="20% - Accent4 2 3 4 12" xfId="39052"/>
    <cellStyle name="20% - Accent4 2 3 4 2" xfId="638"/>
    <cellStyle name="20% - Accent4 2 3 4 2 2" xfId="639"/>
    <cellStyle name="20% - Accent4 2 3 4 2 2 2" xfId="6715"/>
    <cellStyle name="20% - Accent4 2 3 4 2 2 2 2" xfId="14997"/>
    <cellStyle name="20% - Accent4 2 3 4 2 2 2 2 2" xfId="34059"/>
    <cellStyle name="20% - Accent4 2 3 4 2 2 2 2 3" xfId="53120"/>
    <cellStyle name="20% - Accent4 2 3 4 2 2 2 3" xfId="25781"/>
    <cellStyle name="20% - Accent4 2 3 4 2 2 2 4" xfId="44842"/>
    <cellStyle name="20% - Accent4 2 3 4 2 2 3" xfId="9209"/>
    <cellStyle name="20% - Accent4 2 3 4 2 2 3 2" xfId="17487"/>
    <cellStyle name="20% - Accent4 2 3 4 2 2 3 2 2" xfId="36549"/>
    <cellStyle name="20% - Accent4 2 3 4 2 2 3 2 3" xfId="55610"/>
    <cellStyle name="20% - Accent4 2 3 4 2 2 3 3" xfId="28271"/>
    <cellStyle name="20% - Accent4 2 3 4 2 2 3 4" xfId="47332"/>
    <cellStyle name="20% - Accent4 2 3 4 2 2 4" xfId="3482"/>
    <cellStyle name="20% - Accent4 2 3 4 2 2 4 2" xfId="22592"/>
    <cellStyle name="20% - Accent4 2 3 4 2 2 4 3" xfId="41653"/>
    <cellStyle name="20% - Accent4 2 3 4 2 2 5" xfId="11808"/>
    <cellStyle name="20% - Accent4 2 3 4 2 2 5 2" xfId="30870"/>
    <cellStyle name="20% - Accent4 2 3 4 2 2 5 3" xfId="49931"/>
    <cellStyle name="20% - Accent4 2 3 4 2 2 6" xfId="19993"/>
    <cellStyle name="20% - Accent4 2 3 4 2 2 7" xfId="39054"/>
    <cellStyle name="20% - Accent4 2 3 4 2 3" xfId="6714"/>
    <cellStyle name="20% - Accent4 2 3 4 2 3 2" xfId="14996"/>
    <cellStyle name="20% - Accent4 2 3 4 2 3 2 2" xfId="34058"/>
    <cellStyle name="20% - Accent4 2 3 4 2 3 2 3" xfId="53119"/>
    <cellStyle name="20% - Accent4 2 3 4 2 3 3" xfId="25780"/>
    <cellStyle name="20% - Accent4 2 3 4 2 3 4" xfId="44841"/>
    <cellStyle name="20% - Accent4 2 3 4 2 4" xfId="9208"/>
    <cellStyle name="20% - Accent4 2 3 4 2 4 2" xfId="17486"/>
    <cellStyle name="20% - Accent4 2 3 4 2 4 2 2" xfId="36548"/>
    <cellStyle name="20% - Accent4 2 3 4 2 4 2 3" xfId="55609"/>
    <cellStyle name="20% - Accent4 2 3 4 2 4 3" xfId="28270"/>
    <cellStyle name="20% - Accent4 2 3 4 2 4 4" xfId="47331"/>
    <cellStyle name="20% - Accent4 2 3 4 2 5" xfId="3481"/>
    <cellStyle name="20% - Accent4 2 3 4 2 5 2" xfId="22591"/>
    <cellStyle name="20% - Accent4 2 3 4 2 5 3" xfId="41652"/>
    <cellStyle name="20% - Accent4 2 3 4 2 6" xfId="11807"/>
    <cellStyle name="20% - Accent4 2 3 4 2 6 2" xfId="30869"/>
    <cellStyle name="20% - Accent4 2 3 4 2 6 3" xfId="49930"/>
    <cellStyle name="20% - Accent4 2 3 4 2 7" xfId="19992"/>
    <cellStyle name="20% - Accent4 2 3 4 2 8" xfId="39053"/>
    <cellStyle name="20% - Accent4 2 3 4 3" xfId="640"/>
    <cellStyle name="20% - Accent4 2 3 4 3 2" xfId="6716"/>
    <cellStyle name="20% - Accent4 2 3 4 3 2 2" xfId="14998"/>
    <cellStyle name="20% - Accent4 2 3 4 3 2 2 2" xfId="34060"/>
    <cellStyle name="20% - Accent4 2 3 4 3 2 2 3" xfId="53121"/>
    <cellStyle name="20% - Accent4 2 3 4 3 2 3" xfId="25782"/>
    <cellStyle name="20% - Accent4 2 3 4 3 2 4" xfId="44843"/>
    <cellStyle name="20% - Accent4 2 3 4 3 3" xfId="9210"/>
    <cellStyle name="20% - Accent4 2 3 4 3 3 2" xfId="17488"/>
    <cellStyle name="20% - Accent4 2 3 4 3 3 2 2" xfId="36550"/>
    <cellStyle name="20% - Accent4 2 3 4 3 3 2 3" xfId="55611"/>
    <cellStyle name="20% - Accent4 2 3 4 3 3 3" xfId="28272"/>
    <cellStyle name="20% - Accent4 2 3 4 3 3 4" xfId="47333"/>
    <cellStyle name="20% - Accent4 2 3 4 3 4" xfId="3483"/>
    <cellStyle name="20% - Accent4 2 3 4 3 4 2" xfId="22593"/>
    <cellStyle name="20% - Accent4 2 3 4 3 4 3" xfId="41654"/>
    <cellStyle name="20% - Accent4 2 3 4 3 5" xfId="11809"/>
    <cellStyle name="20% - Accent4 2 3 4 3 5 2" xfId="30871"/>
    <cellStyle name="20% - Accent4 2 3 4 3 5 3" xfId="49932"/>
    <cellStyle name="20% - Accent4 2 3 4 3 6" xfId="19994"/>
    <cellStyle name="20% - Accent4 2 3 4 3 7" xfId="39055"/>
    <cellStyle name="20% - Accent4 2 3 4 4" xfId="641"/>
    <cellStyle name="20% - Accent4 2 3 4 4 2" xfId="6717"/>
    <cellStyle name="20% - Accent4 2 3 4 4 2 2" xfId="14999"/>
    <cellStyle name="20% - Accent4 2 3 4 4 2 2 2" xfId="34061"/>
    <cellStyle name="20% - Accent4 2 3 4 4 2 2 3" xfId="53122"/>
    <cellStyle name="20% - Accent4 2 3 4 4 2 3" xfId="25783"/>
    <cellStyle name="20% - Accent4 2 3 4 4 2 4" xfId="44844"/>
    <cellStyle name="20% - Accent4 2 3 4 4 3" xfId="9211"/>
    <cellStyle name="20% - Accent4 2 3 4 4 3 2" xfId="17489"/>
    <cellStyle name="20% - Accent4 2 3 4 4 3 2 2" xfId="36551"/>
    <cellStyle name="20% - Accent4 2 3 4 4 3 2 3" xfId="55612"/>
    <cellStyle name="20% - Accent4 2 3 4 4 3 3" xfId="28273"/>
    <cellStyle name="20% - Accent4 2 3 4 4 3 4" xfId="47334"/>
    <cellStyle name="20% - Accent4 2 3 4 4 4" xfId="3484"/>
    <cellStyle name="20% - Accent4 2 3 4 4 4 2" xfId="22594"/>
    <cellStyle name="20% - Accent4 2 3 4 4 4 3" xfId="41655"/>
    <cellStyle name="20% - Accent4 2 3 4 4 5" xfId="11810"/>
    <cellStyle name="20% - Accent4 2 3 4 4 5 2" xfId="30872"/>
    <cellStyle name="20% - Accent4 2 3 4 4 5 3" xfId="49933"/>
    <cellStyle name="20% - Accent4 2 3 4 4 6" xfId="19995"/>
    <cellStyle name="20% - Accent4 2 3 4 4 7" xfId="39056"/>
    <cellStyle name="20% - Accent4 2 3 4 5" xfId="3485"/>
    <cellStyle name="20% - Accent4 2 3 4 5 2" xfId="11811"/>
    <cellStyle name="20% - Accent4 2 3 4 5 2 2" xfId="30873"/>
    <cellStyle name="20% - Accent4 2 3 4 5 2 3" xfId="49934"/>
    <cellStyle name="20% - Accent4 2 3 4 5 3" xfId="22595"/>
    <cellStyle name="20% - Accent4 2 3 4 5 4" xfId="41656"/>
    <cellStyle name="20% - Accent4 2 3 4 6" xfId="5816"/>
    <cellStyle name="20% - Accent4 2 3 4 6 2" xfId="14098"/>
    <cellStyle name="20% - Accent4 2 3 4 6 2 2" xfId="33160"/>
    <cellStyle name="20% - Accent4 2 3 4 6 2 3" xfId="52221"/>
    <cellStyle name="20% - Accent4 2 3 4 6 3" xfId="24882"/>
    <cellStyle name="20% - Accent4 2 3 4 6 4" xfId="43943"/>
    <cellStyle name="20% - Accent4 2 3 4 7" xfId="6713"/>
    <cellStyle name="20% - Accent4 2 3 4 7 2" xfId="14995"/>
    <cellStyle name="20% - Accent4 2 3 4 7 2 2" xfId="34057"/>
    <cellStyle name="20% - Accent4 2 3 4 7 2 3" xfId="53118"/>
    <cellStyle name="20% - Accent4 2 3 4 7 3" xfId="25779"/>
    <cellStyle name="20% - Accent4 2 3 4 7 4" xfId="44840"/>
    <cellStyle name="20% - Accent4 2 3 4 8" xfId="9207"/>
    <cellStyle name="20% - Accent4 2 3 4 8 2" xfId="17485"/>
    <cellStyle name="20% - Accent4 2 3 4 8 2 2" xfId="36547"/>
    <cellStyle name="20% - Accent4 2 3 4 8 2 3" xfId="55608"/>
    <cellStyle name="20% - Accent4 2 3 4 8 3" xfId="28269"/>
    <cellStyle name="20% - Accent4 2 3 4 8 4" xfId="47330"/>
    <cellStyle name="20% - Accent4 2 3 4 9" xfId="3480"/>
    <cellStyle name="20% - Accent4 2 3 4 9 2" xfId="22590"/>
    <cellStyle name="20% - Accent4 2 3 4 9 3" xfId="41651"/>
    <cellStyle name="20% - Accent4 2 3 5" xfId="642"/>
    <cellStyle name="20% - Accent4 2 3 5 2" xfId="643"/>
    <cellStyle name="20% - Accent4 2 3 5 2 2" xfId="6719"/>
    <cellStyle name="20% - Accent4 2 3 5 2 2 2" xfId="15001"/>
    <cellStyle name="20% - Accent4 2 3 5 2 2 2 2" xfId="34063"/>
    <cellStyle name="20% - Accent4 2 3 5 2 2 2 3" xfId="53124"/>
    <cellStyle name="20% - Accent4 2 3 5 2 2 3" xfId="25785"/>
    <cellStyle name="20% - Accent4 2 3 5 2 2 4" xfId="44846"/>
    <cellStyle name="20% - Accent4 2 3 5 2 3" xfId="9213"/>
    <cellStyle name="20% - Accent4 2 3 5 2 3 2" xfId="17491"/>
    <cellStyle name="20% - Accent4 2 3 5 2 3 2 2" xfId="36553"/>
    <cellStyle name="20% - Accent4 2 3 5 2 3 2 3" xfId="55614"/>
    <cellStyle name="20% - Accent4 2 3 5 2 3 3" xfId="28275"/>
    <cellStyle name="20% - Accent4 2 3 5 2 3 4" xfId="47336"/>
    <cellStyle name="20% - Accent4 2 3 5 2 4" xfId="3487"/>
    <cellStyle name="20% - Accent4 2 3 5 2 4 2" xfId="22597"/>
    <cellStyle name="20% - Accent4 2 3 5 2 4 3" xfId="41658"/>
    <cellStyle name="20% - Accent4 2 3 5 2 5" xfId="11813"/>
    <cellStyle name="20% - Accent4 2 3 5 2 5 2" xfId="30875"/>
    <cellStyle name="20% - Accent4 2 3 5 2 5 3" xfId="49936"/>
    <cellStyle name="20% - Accent4 2 3 5 2 6" xfId="19997"/>
    <cellStyle name="20% - Accent4 2 3 5 2 7" xfId="39058"/>
    <cellStyle name="20% - Accent4 2 3 5 3" xfId="6718"/>
    <cellStyle name="20% - Accent4 2 3 5 3 2" xfId="15000"/>
    <cellStyle name="20% - Accent4 2 3 5 3 2 2" xfId="34062"/>
    <cellStyle name="20% - Accent4 2 3 5 3 2 3" xfId="53123"/>
    <cellStyle name="20% - Accent4 2 3 5 3 3" xfId="25784"/>
    <cellStyle name="20% - Accent4 2 3 5 3 4" xfId="44845"/>
    <cellStyle name="20% - Accent4 2 3 5 4" xfId="9212"/>
    <cellStyle name="20% - Accent4 2 3 5 4 2" xfId="17490"/>
    <cellStyle name="20% - Accent4 2 3 5 4 2 2" xfId="36552"/>
    <cellStyle name="20% - Accent4 2 3 5 4 2 3" xfId="55613"/>
    <cellStyle name="20% - Accent4 2 3 5 4 3" xfId="28274"/>
    <cellStyle name="20% - Accent4 2 3 5 4 4" xfId="47335"/>
    <cellStyle name="20% - Accent4 2 3 5 5" xfId="3486"/>
    <cellStyle name="20% - Accent4 2 3 5 5 2" xfId="22596"/>
    <cellStyle name="20% - Accent4 2 3 5 5 3" xfId="41657"/>
    <cellStyle name="20% - Accent4 2 3 5 6" xfId="11812"/>
    <cellStyle name="20% - Accent4 2 3 5 6 2" xfId="30874"/>
    <cellStyle name="20% - Accent4 2 3 5 6 3" xfId="49935"/>
    <cellStyle name="20% - Accent4 2 3 5 7" xfId="19996"/>
    <cellStyle name="20% - Accent4 2 3 5 8" xfId="39057"/>
    <cellStyle name="20% - Accent4 2 3 6" xfId="644"/>
    <cellStyle name="20% - Accent4 2 3 6 2" xfId="645"/>
    <cellStyle name="20% - Accent4 2 3 6 2 2" xfId="6721"/>
    <cellStyle name="20% - Accent4 2 3 6 2 2 2" xfId="15003"/>
    <cellStyle name="20% - Accent4 2 3 6 2 2 2 2" xfId="34065"/>
    <cellStyle name="20% - Accent4 2 3 6 2 2 2 3" xfId="53126"/>
    <cellStyle name="20% - Accent4 2 3 6 2 2 3" xfId="25787"/>
    <cellStyle name="20% - Accent4 2 3 6 2 2 4" xfId="44848"/>
    <cellStyle name="20% - Accent4 2 3 6 2 3" xfId="9215"/>
    <cellStyle name="20% - Accent4 2 3 6 2 3 2" xfId="17493"/>
    <cellStyle name="20% - Accent4 2 3 6 2 3 2 2" xfId="36555"/>
    <cellStyle name="20% - Accent4 2 3 6 2 3 2 3" xfId="55616"/>
    <cellStyle name="20% - Accent4 2 3 6 2 3 3" xfId="28277"/>
    <cellStyle name="20% - Accent4 2 3 6 2 3 4" xfId="47338"/>
    <cellStyle name="20% - Accent4 2 3 6 2 4" xfId="3489"/>
    <cellStyle name="20% - Accent4 2 3 6 2 4 2" xfId="22599"/>
    <cellStyle name="20% - Accent4 2 3 6 2 4 3" xfId="41660"/>
    <cellStyle name="20% - Accent4 2 3 6 2 5" xfId="11815"/>
    <cellStyle name="20% - Accent4 2 3 6 2 5 2" xfId="30877"/>
    <cellStyle name="20% - Accent4 2 3 6 2 5 3" xfId="49938"/>
    <cellStyle name="20% - Accent4 2 3 6 2 6" xfId="19999"/>
    <cellStyle name="20% - Accent4 2 3 6 2 7" xfId="39060"/>
    <cellStyle name="20% - Accent4 2 3 6 3" xfId="6720"/>
    <cellStyle name="20% - Accent4 2 3 6 3 2" xfId="15002"/>
    <cellStyle name="20% - Accent4 2 3 6 3 2 2" xfId="34064"/>
    <cellStyle name="20% - Accent4 2 3 6 3 2 3" xfId="53125"/>
    <cellStyle name="20% - Accent4 2 3 6 3 3" xfId="25786"/>
    <cellStyle name="20% - Accent4 2 3 6 3 4" xfId="44847"/>
    <cellStyle name="20% - Accent4 2 3 6 4" xfId="9214"/>
    <cellStyle name="20% - Accent4 2 3 6 4 2" xfId="17492"/>
    <cellStyle name="20% - Accent4 2 3 6 4 2 2" xfId="36554"/>
    <cellStyle name="20% - Accent4 2 3 6 4 2 3" xfId="55615"/>
    <cellStyle name="20% - Accent4 2 3 6 4 3" xfId="28276"/>
    <cellStyle name="20% - Accent4 2 3 6 4 4" xfId="47337"/>
    <cellStyle name="20% - Accent4 2 3 6 5" xfId="3488"/>
    <cellStyle name="20% - Accent4 2 3 6 5 2" xfId="22598"/>
    <cellStyle name="20% - Accent4 2 3 6 5 3" xfId="41659"/>
    <cellStyle name="20% - Accent4 2 3 6 6" xfId="11814"/>
    <cellStyle name="20% - Accent4 2 3 6 6 2" xfId="30876"/>
    <cellStyle name="20% - Accent4 2 3 6 6 3" xfId="49937"/>
    <cellStyle name="20% - Accent4 2 3 6 7" xfId="19998"/>
    <cellStyle name="20% - Accent4 2 3 6 8" xfId="39059"/>
    <cellStyle name="20% - Accent4 2 3 7" xfId="646"/>
    <cellStyle name="20% - Accent4 2 3 7 2" xfId="6722"/>
    <cellStyle name="20% - Accent4 2 3 7 2 2" xfId="15004"/>
    <cellStyle name="20% - Accent4 2 3 7 2 2 2" xfId="34066"/>
    <cellStyle name="20% - Accent4 2 3 7 2 2 3" xfId="53127"/>
    <cellStyle name="20% - Accent4 2 3 7 2 3" xfId="25788"/>
    <cellStyle name="20% - Accent4 2 3 7 2 4" xfId="44849"/>
    <cellStyle name="20% - Accent4 2 3 7 3" xfId="9216"/>
    <cellStyle name="20% - Accent4 2 3 7 3 2" xfId="17494"/>
    <cellStyle name="20% - Accent4 2 3 7 3 2 2" xfId="36556"/>
    <cellStyle name="20% - Accent4 2 3 7 3 2 3" xfId="55617"/>
    <cellStyle name="20% - Accent4 2 3 7 3 3" xfId="28278"/>
    <cellStyle name="20% - Accent4 2 3 7 3 4" xfId="47339"/>
    <cellStyle name="20% - Accent4 2 3 7 4" xfId="3490"/>
    <cellStyle name="20% - Accent4 2 3 7 4 2" xfId="22600"/>
    <cellStyle name="20% - Accent4 2 3 7 4 3" xfId="41661"/>
    <cellStyle name="20% - Accent4 2 3 7 5" xfId="11816"/>
    <cellStyle name="20% - Accent4 2 3 7 5 2" xfId="30878"/>
    <cellStyle name="20% - Accent4 2 3 7 5 3" xfId="49939"/>
    <cellStyle name="20% - Accent4 2 3 7 6" xfId="20000"/>
    <cellStyle name="20% - Accent4 2 3 7 7" xfId="39061"/>
    <cellStyle name="20% - Accent4 2 3 8" xfId="647"/>
    <cellStyle name="20% - Accent4 2 3 8 2" xfId="6723"/>
    <cellStyle name="20% - Accent4 2 3 8 2 2" xfId="15005"/>
    <cellStyle name="20% - Accent4 2 3 8 2 2 2" xfId="34067"/>
    <cellStyle name="20% - Accent4 2 3 8 2 2 3" xfId="53128"/>
    <cellStyle name="20% - Accent4 2 3 8 2 3" xfId="25789"/>
    <cellStyle name="20% - Accent4 2 3 8 2 4" xfId="44850"/>
    <cellStyle name="20% - Accent4 2 3 8 3" xfId="9217"/>
    <cellStyle name="20% - Accent4 2 3 8 3 2" xfId="17495"/>
    <cellStyle name="20% - Accent4 2 3 8 3 2 2" xfId="36557"/>
    <cellStyle name="20% - Accent4 2 3 8 3 2 3" xfId="55618"/>
    <cellStyle name="20% - Accent4 2 3 8 3 3" xfId="28279"/>
    <cellStyle name="20% - Accent4 2 3 8 3 4" xfId="47340"/>
    <cellStyle name="20% - Accent4 2 3 8 4" xfId="3491"/>
    <cellStyle name="20% - Accent4 2 3 8 4 2" xfId="22601"/>
    <cellStyle name="20% - Accent4 2 3 8 4 3" xfId="41662"/>
    <cellStyle name="20% - Accent4 2 3 8 5" xfId="11817"/>
    <cellStyle name="20% - Accent4 2 3 8 5 2" xfId="30879"/>
    <cellStyle name="20% - Accent4 2 3 8 5 3" xfId="49940"/>
    <cellStyle name="20% - Accent4 2 3 8 6" xfId="20001"/>
    <cellStyle name="20% - Accent4 2 3 8 7" xfId="39062"/>
    <cellStyle name="20% - Accent4 2 3 9" xfId="3492"/>
    <cellStyle name="20% - Accent4 2 3 9 2" xfId="11818"/>
    <cellStyle name="20% - Accent4 2 3 9 2 2" xfId="30880"/>
    <cellStyle name="20% - Accent4 2 3 9 2 3" xfId="49941"/>
    <cellStyle name="20% - Accent4 2 3 9 3" xfId="22602"/>
    <cellStyle name="20% - Accent4 2 3 9 4" xfId="41663"/>
    <cellStyle name="20% - Accent4 2 4" xfId="648"/>
    <cellStyle name="20% - Accent4 2 4 10" xfId="3493"/>
    <cellStyle name="20% - Accent4 2 4 10 2" xfId="22603"/>
    <cellStyle name="20% - Accent4 2 4 10 3" xfId="41664"/>
    <cellStyle name="20% - Accent4 2 4 11" xfId="11819"/>
    <cellStyle name="20% - Accent4 2 4 11 2" xfId="30881"/>
    <cellStyle name="20% - Accent4 2 4 11 3" xfId="49942"/>
    <cellStyle name="20% - Accent4 2 4 12" xfId="20002"/>
    <cellStyle name="20% - Accent4 2 4 13" xfId="39063"/>
    <cellStyle name="20% - Accent4 2 4 2" xfId="649"/>
    <cellStyle name="20% - Accent4 2 4 2 2" xfId="650"/>
    <cellStyle name="20% - Accent4 2 4 2 2 2" xfId="6726"/>
    <cellStyle name="20% - Accent4 2 4 2 2 2 2" xfId="15008"/>
    <cellStyle name="20% - Accent4 2 4 2 2 2 2 2" xfId="34070"/>
    <cellStyle name="20% - Accent4 2 4 2 2 2 2 3" xfId="53131"/>
    <cellStyle name="20% - Accent4 2 4 2 2 2 3" xfId="25792"/>
    <cellStyle name="20% - Accent4 2 4 2 2 2 4" xfId="44853"/>
    <cellStyle name="20% - Accent4 2 4 2 2 3" xfId="9220"/>
    <cellStyle name="20% - Accent4 2 4 2 2 3 2" xfId="17498"/>
    <cellStyle name="20% - Accent4 2 4 2 2 3 2 2" xfId="36560"/>
    <cellStyle name="20% - Accent4 2 4 2 2 3 2 3" xfId="55621"/>
    <cellStyle name="20% - Accent4 2 4 2 2 3 3" xfId="28282"/>
    <cellStyle name="20% - Accent4 2 4 2 2 3 4" xfId="47343"/>
    <cellStyle name="20% - Accent4 2 4 2 2 4" xfId="3495"/>
    <cellStyle name="20% - Accent4 2 4 2 2 4 2" xfId="22605"/>
    <cellStyle name="20% - Accent4 2 4 2 2 4 3" xfId="41666"/>
    <cellStyle name="20% - Accent4 2 4 2 2 5" xfId="11821"/>
    <cellStyle name="20% - Accent4 2 4 2 2 5 2" xfId="30883"/>
    <cellStyle name="20% - Accent4 2 4 2 2 5 3" xfId="49944"/>
    <cellStyle name="20% - Accent4 2 4 2 2 6" xfId="20004"/>
    <cellStyle name="20% - Accent4 2 4 2 2 7" xfId="39065"/>
    <cellStyle name="20% - Accent4 2 4 2 3" xfId="6725"/>
    <cellStyle name="20% - Accent4 2 4 2 3 2" xfId="15007"/>
    <cellStyle name="20% - Accent4 2 4 2 3 2 2" xfId="34069"/>
    <cellStyle name="20% - Accent4 2 4 2 3 2 3" xfId="53130"/>
    <cellStyle name="20% - Accent4 2 4 2 3 3" xfId="25791"/>
    <cellStyle name="20% - Accent4 2 4 2 3 4" xfId="44852"/>
    <cellStyle name="20% - Accent4 2 4 2 4" xfId="9219"/>
    <cellStyle name="20% - Accent4 2 4 2 4 2" xfId="17497"/>
    <cellStyle name="20% - Accent4 2 4 2 4 2 2" xfId="36559"/>
    <cellStyle name="20% - Accent4 2 4 2 4 2 3" xfId="55620"/>
    <cellStyle name="20% - Accent4 2 4 2 4 3" xfId="28281"/>
    <cellStyle name="20% - Accent4 2 4 2 4 4" xfId="47342"/>
    <cellStyle name="20% - Accent4 2 4 2 5" xfId="3494"/>
    <cellStyle name="20% - Accent4 2 4 2 5 2" xfId="22604"/>
    <cellStyle name="20% - Accent4 2 4 2 5 3" xfId="41665"/>
    <cellStyle name="20% - Accent4 2 4 2 6" xfId="11820"/>
    <cellStyle name="20% - Accent4 2 4 2 6 2" xfId="30882"/>
    <cellStyle name="20% - Accent4 2 4 2 6 3" xfId="49943"/>
    <cellStyle name="20% - Accent4 2 4 2 7" xfId="20003"/>
    <cellStyle name="20% - Accent4 2 4 2 8" xfId="39064"/>
    <cellStyle name="20% - Accent4 2 4 3" xfId="651"/>
    <cellStyle name="20% - Accent4 2 4 3 2" xfId="652"/>
    <cellStyle name="20% - Accent4 2 4 3 2 2" xfId="6728"/>
    <cellStyle name="20% - Accent4 2 4 3 2 2 2" xfId="15010"/>
    <cellStyle name="20% - Accent4 2 4 3 2 2 2 2" xfId="34072"/>
    <cellStyle name="20% - Accent4 2 4 3 2 2 2 3" xfId="53133"/>
    <cellStyle name="20% - Accent4 2 4 3 2 2 3" xfId="25794"/>
    <cellStyle name="20% - Accent4 2 4 3 2 2 4" xfId="44855"/>
    <cellStyle name="20% - Accent4 2 4 3 2 3" xfId="9222"/>
    <cellStyle name="20% - Accent4 2 4 3 2 3 2" xfId="17500"/>
    <cellStyle name="20% - Accent4 2 4 3 2 3 2 2" xfId="36562"/>
    <cellStyle name="20% - Accent4 2 4 3 2 3 2 3" xfId="55623"/>
    <cellStyle name="20% - Accent4 2 4 3 2 3 3" xfId="28284"/>
    <cellStyle name="20% - Accent4 2 4 3 2 3 4" xfId="47345"/>
    <cellStyle name="20% - Accent4 2 4 3 2 4" xfId="3497"/>
    <cellStyle name="20% - Accent4 2 4 3 2 4 2" xfId="22607"/>
    <cellStyle name="20% - Accent4 2 4 3 2 4 3" xfId="41668"/>
    <cellStyle name="20% - Accent4 2 4 3 2 5" xfId="11823"/>
    <cellStyle name="20% - Accent4 2 4 3 2 5 2" xfId="30885"/>
    <cellStyle name="20% - Accent4 2 4 3 2 5 3" xfId="49946"/>
    <cellStyle name="20% - Accent4 2 4 3 2 6" xfId="20006"/>
    <cellStyle name="20% - Accent4 2 4 3 2 7" xfId="39067"/>
    <cellStyle name="20% - Accent4 2 4 3 3" xfId="6727"/>
    <cellStyle name="20% - Accent4 2 4 3 3 2" xfId="15009"/>
    <cellStyle name="20% - Accent4 2 4 3 3 2 2" xfId="34071"/>
    <cellStyle name="20% - Accent4 2 4 3 3 2 3" xfId="53132"/>
    <cellStyle name="20% - Accent4 2 4 3 3 3" xfId="25793"/>
    <cellStyle name="20% - Accent4 2 4 3 3 4" xfId="44854"/>
    <cellStyle name="20% - Accent4 2 4 3 4" xfId="9221"/>
    <cellStyle name="20% - Accent4 2 4 3 4 2" xfId="17499"/>
    <cellStyle name="20% - Accent4 2 4 3 4 2 2" xfId="36561"/>
    <cellStyle name="20% - Accent4 2 4 3 4 2 3" xfId="55622"/>
    <cellStyle name="20% - Accent4 2 4 3 4 3" xfId="28283"/>
    <cellStyle name="20% - Accent4 2 4 3 4 4" xfId="47344"/>
    <cellStyle name="20% - Accent4 2 4 3 5" xfId="3496"/>
    <cellStyle name="20% - Accent4 2 4 3 5 2" xfId="22606"/>
    <cellStyle name="20% - Accent4 2 4 3 5 3" xfId="41667"/>
    <cellStyle name="20% - Accent4 2 4 3 6" xfId="11822"/>
    <cellStyle name="20% - Accent4 2 4 3 6 2" xfId="30884"/>
    <cellStyle name="20% - Accent4 2 4 3 6 3" xfId="49945"/>
    <cellStyle name="20% - Accent4 2 4 3 7" xfId="20005"/>
    <cellStyle name="20% - Accent4 2 4 3 8" xfId="39066"/>
    <cellStyle name="20% - Accent4 2 4 4" xfId="653"/>
    <cellStyle name="20% - Accent4 2 4 4 2" xfId="6729"/>
    <cellStyle name="20% - Accent4 2 4 4 2 2" xfId="15011"/>
    <cellStyle name="20% - Accent4 2 4 4 2 2 2" xfId="34073"/>
    <cellStyle name="20% - Accent4 2 4 4 2 2 3" xfId="53134"/>
    <cellStyle name="20% - Accent4 2 4 4 2 3" xfId="25795"/>
    <cellStyle name="20% - Accent4 2 4 4 2 4" xfId="44856"/>
    <cellStyle name="20% - Accent4 2 4 4 3" xfId="9223"/>
    <cellStyle name="20% - Accent4 2 4 4 3 2" xfId="17501"/>
    <cellStyle name="20% - Accent4 2 4 4 3 2 2" xfId="36563"/>
    <cellStyle name="20% - Accent4 2 4 4 3 2 3" xfId="55624"/>
    <cellStyle name="20% - Accent4 2 4 4 3 3" xfId="28285"/>
    <cellStyle name="20% - Accent4 2 4 4 3 4" xfId="47346"/>
    <cellStyle name="20% - Accent4 2 4 4 4" xfId="3498"/>
    <cellStyle name="20% - Accent4 2 4 4 4 2" xfId="22608"/>
    <cellStyle name="20% - Accent4 2 4 4 4 3" xfId="41669"/>
    <cellStyle name="20% - Accent4 2 4 4 5" xfId="11824"/>
    <cellStyle name="20% - Accent4 2 4 4 5 2" xfId="30886"/>
    <cellStyle name="20% - Accent4 2 4 4 5 3" xfId="49947"/>
    <cellStyle name="20% - Accent4 2 4 4 6" xfId="20007"/>
    <cellStyle name="20% - Accent4 2 4 4 7" xfId="39068"/>
    <cellStyle name="20% - Accent4 2 4 5" xfId="654"/>
    <cellStyle name="20% - Accent4 2 4 5 2" xfId="6730"/>
    <cellStyle name="20% - Accent4 2 4 5 2 2" xfId="15012"/>
    <cellStyle name="20% - Accent4 2 4 5 2 2 2" xfId="34074"/>
    <cellStyle name="20% - Accent4 2 4 5 2 2 3" xfId="53135"/>
    <cellStyle name="20% - Accent4 2 4 5 2 3" xfId="25796"/>
    <cellStyle name="20% - Accent4 2 4 5 2 4" xfId="44857"/>
    <cellStyle name="20% - Accent4 2 4 5 3" xfId="9224"/>
    <cellStyle name="20% - Accent4 2 4 5 3 2" xfId="17502"/>
    <cellStyle name="20% - Accent4 2 4 5 3 2 2" xfId="36564"/>
    <cellStyle name="20% - Accent4 2 4 5 3 2 3" xfId="55625"/>
    <cellStyle name="20% - Accent4 2 4 5 3 3" xfId="28286"/>
    <cellStyle name="20% - Accent4 2 4 5 3 4" xfId="47347"/>
    <cellStyle name="20% - Accent4 2 4 5 4" xfId="3499"/>
    <cellStyle name="20% - Accent4 2 4 5 4 2" xfId="22609"/>
    <cellStyle name="20% - Accent4 2 4 5 4 3" xfId="41670"/>
    <cellStyle name="20% - Accent4 2 4 5 5" xfId="11825"/>
    <cellStyle name="20% - Accent4 2 4 5 5 2" xfId="30887"/>
    <cellStyle name="20% - Accent4 2 4 5 5 3" xfId="49948"/>
    <cellStyle name="20% - Accent4 2 4 5 6" xfId="20008"/>
    <cellStyle name="20% - Accent4 2 4 5 7" xfId="39069"/>
    <cellStyle name="20% - Accent4 2 4 6" xfId="3500"/>
    <cellStyle name="20% - Accent4 2 4 6 2" xfId="11826"/>
    <cellStyle name="20% - Accent4 2 4 6 2 2" xfId="30888"/>
    <cellStyle name="20% - Accent4 2 4 6 2 3" xfId="49949"/>
    <cellStyle name="20% - Accent4 2 4 6 3" xfId="22610"/>
    <cellStyle name="20% - Accent4 2 4 6 4" xfId="41671"/>
    <cellStyle name="20% - Accent4 2 4 7" xfId="5753"/>
    <cellStyle name="20% - Accent4 2 4 7 2" xfId="14037"/>
    <cellStyle name="20% - Accent4 2 4 7 2 2" xfId="33099"/>
    <cellStyle name="20% - Accent4 2 4 7 2 3" xfId="52160"/>
    <cellStyle name="20% - Accent4 2 4 7 3" xfId="24821"/>
    <cellStyle name="20% - Accent4 2 4 7 4" xfId="43882"/>
    <cellStyle name="20% - Accent4 2 4 8" xfId="6724"/>
    <cellStyle name="20% - Accent4 2 4 8 2" xfId="15006"/>
    <cellStyle name="20% - Accent4 2 4 8 2 2" xfId="34068"/>
    <cellStyle name="20% - Accent4 2 4 8 2 3" xfId="53129"/>
    <cellStyle name="20% - Accent4 2 4 8 3" xfId="25790"/>
    <cellStyle name="20% - Accent4 2 4 8 4" xfId="44851"/>
    <cellStyle name="20% - Accent4 2 4 9" xfId="9218"/>
    <cellStyle name="20% - Accent4 2 4 9 2" xfId="17496"/>
    <cellStyle name="20% - Accent4 2 4 9 2 2" xfId="36558"/>
    <cellStyle name="20% - Accent4 2 4 9 2 3" xfId="55619"/>
    <cellStyle name="20% - Accent4 2 4 9 3" xfId="28280"/>
    <cellStyle name="20% - Accent4 2 4 9 4" xfId="47341"/>
    <cellStyle name="20% - Accent4 2 5" xfId="655"/>
    <cellStyle name="20% - Accent4 2 5 10" xfId="3501"/>
    <cellStyle name="20% - Accent4 2 5 10 2" xfId="22611"/>
    <cellStyle name="20% - Accent4 2 5 10 3" xfId="41672"/>
    <cellStyle name="20% - Accent4 2 5 11" xfId="11827"/>
    <cellStyle name="20% - Accent4 2 5 11 2" xfId="30889"/>
    <cellStyle name="20% - Accent4 2 5 11 3" xfId="49950"/>
    <cellStyle name="20% - Accent4 2 5 12" xfId="20009"/>
    <cellStyle name="20% - Accent4 2 5 13" xfId="39070"/>
    <cellStyle name="20% - Accent4 2 5 2" xfId="656"/>
    <cellStyle name="20% - Accent4 2 5 2 2" xfId="657"/>
    <cellStyle name="20% - Accent4 2 5 2 2 2" xfId="6733"/>
    <cellStyle name="20% - Accent4 2 5 2 2 2 2" xfId="15015"/>
    <cellStyle name="20% - Accent4 2 5 2 2 2 2 2" xfId="34077"/>
    <cellStyle name="20% - Accent4 2 5 2 2 2 2 3" xfId="53138"/>
    <cellStyle name="20% - Accent4 2 5 2 2 2 3" xfId="25799"/>
    <cellStyle name="20% - Accent4 2 5 2 2 2 4" xfId="44860"/>
    <cellStyle name="20% - Accent4 2 5 2 2 3" xfId="9227"/>
    <cellStyle name="20% - Accent4 2 5 2 2 3 2" xfId="17505"/>
    <cellStyle name="20% - Accent4 2 5 2 2 3 2 2" xfId="36567"/>
    <cellStyle name="20% - Accent4 2 5 2 2 3 2 3" xfId="55628"/>
    <cellStyle name="20% - Accent4 2 5 2 2 3 3" xfId="28289"/>
    <cellStyle name="20% - Accent4 2 5 2 2 3 4" xfId="47350"/>
    <cellStyle name="20% - Accent4 2 5 2 2 4" xfId="3503"/>
    <cellStyle name="20% - Accent4 2 5 2 2 4 2" xfId="22613"/>
    <cellStyle name="20% - Accent4 2 5 2 2 4 3" xfId="41674"/>
    <cellStyle name="20% - Accent4 2 5 2 2 5" xfId="11829"/>
    <cellStyle name="20% - Accent4 2 5 2 2 5 2" xfId="30891"/>
    <cellStyle name="20% - Accent4 2 5 2 2 5 3" xfId="49952"/>
    <cellStyle name="20% - Accent4 2 5 2 2 6" xfId="20011"/>
    <cellStyle name="20% - Accent4 2 5 2 2 7" xfId="39072"/>
    <cellStyle name="20% - Accent4 2 5 2 3" xfId="6732"/>
    <cellStyle name="20% - Accent4 2 5 2 3 2" xfId="15014"/>
    <cellStyle name="20% - Accent4 2 5 2 3 2 2" xfId="34076"/>
    <cellStyle name="20% - Accent4 2 5 2 3 2 3" xfId="53137"/>
    <cellStyle name="20% - Accent4 2 5 2 3 3" xfId="25798"/>
    <cellStyle name="20% - Accent4 2 5 2 3 4" xfId="44859"/>
    <cellStyle name="20% - Accent4 2 5 2 4" xfId="9226"/>
    <cellStyle name="20% - Accent4 2 5 2 4 2" xfId="17504"/>
    <cellStyle name="20% - Accent4 2 5 2 4 2 2" xfId="36566"/>
    <cellStyle name="20% - Accent4 2 5 2 4 2 3" xfId="55627"/>
    <cellStyle name="20% - Accent4 2 5 2 4 3" xfId="28288"/>
    <cellStyle name="20% - Accent4 2 5 2 4 4" xfId="47349"/>
    <cellStyle name="20% - Accent4 2 5 2 5" xfId="3502"/>
    <cellStyle name="20% - Accent4 2 5 2 5 2" xfId="22612"/>
    <cellStyle name="20% - Accent4 2 5 2 5 3" xfId="41673"/>
    <cellStyle name="20% - Accent4 2 5 2 6" xfId="11828"/>
    <cellStyle name="20% - Accent4 2 5 2 6 2" xfId="30890"/>
    <cellStyle name="20% - Accent4 2 5 2 6 3" xfId="49951"/>
    <cellStyle name="20% - Accent4 2 5 2 7" xfId="20010"/>
    <cellStyle name="20% - Accent4 2 5 2 8" xfId="39071"/>
    <cellStyle name="20% - Accent4 2 5 3" xfId="658"/>
    <cellStyle name="20% - Accent4 2 5 3 2" xfId="659"/>
    <cellStyle name="20% - Accent4 2 5 3 2 2" xfId="6735"/>
    <cellStyle name="20% - Accent4 2 5 3 2 2 2" xfId="15017"/>
    <cellStyle name="20% - Accent4 2 5 3 2 2 2 2" xfId="34079"/>
    <cellStyle name="20% - Accent4 2 5 3 2 2 2 3" xfId="53140"/>
    <cellStyle name="20% - Accent4 2 5 3 2 2 3" xfId="25801"/>
    <cellStyle name="20% - Accent4 2 5 3 2 2 4" xfId="44862"/>
    <cellStyle name="20% - Accent4 2 5 3 2 3" xfId="9229"/>
    <cellStyle name="20% - Accent4 2 5 3 2 3 2" xfId="17507"/>
    <cellStyle name="20% - Accent4 2 5 3 2 3 2 2" xfId="36569"/>
    <cellStyle name="20% - Accent4 2 5 3 2 3 2 3" xfId="55630"/>
    <cellStyle name="20% - Accent4 2 5 3 2 3 3" xfId="28291"/>
    <cellStyle name="20% - Accent4 2 5 3 2 3 4" xfId="47352"/>
    <cellStyle name="20% - Accent4 2 5 3 2 4" xfId="3505"/>
    <cellStyle name="20% - Accent4 2 5 3 2 4 2" xfId="22615"/>
    <cellStyle name="20% - Accent4 2 5 3 2 4 3" xfId="41676"/>
    <cellStyle name="20% - Accent4 2 5 3 2 5" xfId="11831"/>
    <cellStyle name="20% - Accent4 2 5 3 2 5 2" xfId="30893"/>
    <cellStyle name="20% - Accent4 2 5 3 2 5 3" xfId="49954"/>
    <cellStyle name="20% - Accent4 2 5 3 2 6" xfId="20013"/>
    <cellStyle name="20% - Accent4 2 5 3 2 7" xfId="39074"/>
    <cellStyle name="20% - Accent4 2 5 3 3" xfId="6734"/>
    <cellStyle name="20% - Accent4 2 5 3 3 2" xfId="15016"/>
    <cellStyle name="20% - Accent4 2 5 3 3 2 2" xfId="34078"/>
    <cellStyle name="20% - Accent4 2 5 3 3 2 3" xfId="53139"/>
    <cellStyle name="20% - Accent4 2 5 3 3 3" xfId="25800"/>
    <cellStyle name="20% - Accent4 2 5 3 3 4" xfId="44861"/>
    <cellStyle name="20% - Accent4 2 5 3 4" xfId="9228"/>
    <cellStyle name="20% - Accent4 2 5 3 4 2" xfId="17506"/>
    <cellStyle name="20% - Accent4 2 5 3 4 2 2" xfId="36568"/>
    <cellStyle name="20% - Accent4 2 5 3 4 2 3" xfId="55629"/>
    <cellStyle name="20% - Accent4 2 5 3 4 3" xfId="28290"/>
    <cellStyle name="20% - Accent4 2 5 3 4 4" xfId="47351"/>
    <cellStyle name="20% - Accent4 2 5 3 5" xfId="3504"/>
    <cellStyle name="20% - Accent4 2 5 3 5 2" xfId="22614"/>
    <cellStyle name="20% - Accent4 2 5 3 5 3" xfId="41675"/>
    <cellStyle name="20% - Accent4 2 5 3 6" xfId="11830"/>
    <cellStyle name="20% - Accent4 2 5 3 6 2" xfId="30892"/>
    <cellStyle name="20% - Accent4 2 5 3 6 3" xfId="49953"/>
    <cellStyle name="20% - Accent4 2 5 3 7" xfId="20012"/>
    <cellStyle name="20% - Accent4 2 5 3 8" xfId="39073"/>
    <cellStyle name="20% - Accent4 2 5 4" xfId="660"/>
    <cellStyle name="20% - Accent4 2 5 4 2" xfId="6736"/>
    <cellStyle name="20% - Accent4 2 5 4 2 2" xfId="15018"/>
    <cellStyle name="20% - Accent4 2 5 4 2 2 2" xfId="34080"/>
    <cellStyle name="20% - Accent4 2 5 4 2 2 3" xfId="53141"/>
    <cellStyle name="20% - Accent4 2 5 4 2 3" xfId="25802"/>
    <cellStyle name="20% - Accent4 2 5 4 2 4" xfId="44863"/>
    <cellStyle name="20% - Accent4 2 5 4 3" xfId="9230"/>
    <cellStyle name="20% - Accent4 2 5 4 3 2" xfId="17508"/>
    <cellStyle name="20% - Accent4 2 5 4 3 2 2" xfId="36570"/>
    <cellStyle name="20% - Accent4 2 5 4 3 2 3" xfId="55631"/>
    <cellStyle name="20% - Accent4 2 5 4 3 3" xfId="28292"/>
    <cellStyle name="20% - Accent4 2 5 4 3 4" xfId="47353"/>
    <cellStyle name="20% - Accent4 2 5 4 4" xfId="3506"/>
    <cellStyle name="20% - Accent4 2 5 4 4 2" xfId="22616"/>
    <cellStyle name="20% - Accent4 2 5 4 4 3" xfId="41677"/>
    <cellStyle name="20% - Accent4 2 5 4 5" xfId="11832"/>
    <cellStyle name="20% - Accent4 2 5 4 5 2" xfId="30894"/>
    <cellStyle name="20% - Accent4 2 5 4 5 3" xfId="49955"/>
    <cellStyle name="20% - Accent4 2 5 4 6" xfId="20014"/>
    <cellStyle name="20% - Accent4 2 5 4 7" xfId="39075"/>
    <cellStyle name="20% - Accent4 2 5 5" xfId="661"/>
    <cellStyle name="20% - Accent4 2 5 5 2" xfId="6737"/>
    <cellStyle name="20% - Accent4 2 5 5 2 2" xfId="15019"/>
    <cellStyle name="20% - Accent4 2 5 5 2 2 2" xfId="34081"/>
    <cellStyle name="20% - Accent4 2 5 5 2 2 3" xfId="53142"/>
    <cellStyle name="20% - Accent4 2 5 5 2 3" xfId="25803"/>
    <cellStyle name="20% - Accent4 2 5 5 2 4" xfId="44864"/>
    <cellStyle name="20% - Accent4 2 5 5 3" xfId="9231"/>
    <cellStyle name="20% - Accent4 2 5 5 3 2" xfId="17509"/>
    <cellStyle name="20% - Accent4 2 5 5 3 2 2" xfId="36571"/>
    <cellStyle name="20% - Accent4 2 5 5 3 2 3" xfId="55632"/>
    <cellStyle name="20% - Accent4 2 5 5 3 3" xfId="28293"/>
    <cellStyle name="20% - Accent4 2 5 5 3 4" xfId="47354"/>
    <cellStyle name="20% - Accent4 2 5 5 4" xfId="3507"/>
    <cellStyle name="20% - Accent4 2 5 5 4 2" xfId="22617"/>
    <cellStyle name="20% - Accent4 2 5 5 4 3" xfId="41678"/>
    <cellStyle name="20% - Accent4 2 5 5 5" xfId="11833"/>
    <cellStyle name="20% - Accent4 2 5 5 5 2" xfId="30895"/>
    <cellStyle name="20% - Accent4 2 5 5 5 3" xfId="49956"/>
    <cellStyle name="20% - Accent4 2 5 5 6" xfId="20015"/>
    <cellStyle name="20% - Accent4 2 5 5 7" xfId="39076"/>
    <cellStyle name="20% - Accent4 2 5 6" xfId="3508"/>
    <cellStyle name="20% - Accent4 2 5 6 2" xfId="11834"/>
    <cellStyle name="20% - Accent4 2 5 6 2 2" xfId="30896"/>
    <cellStyle name="20% - Accent4 2 5 6 2 3" xfId="49957"/>
    <cellStyle name="20% - Accent4 2 5 6 3" xfId="22618"/>
    <cellStyle name="20% - Accent4 2 5 6 4" xfId="41679"/>
    <cellStyle name="20% - Accent4 2 5 7" xfId="5841"/>
    <cellStyle name="20% - Accent4 2 5 7 2" xfId="14123"/>
    <cellStyle name="20% - Accent4 2 5 7 2 2" xfId="33185"/>
    <cellStyle name="20% - Accent4 2 5 7 2 3" xfId="52246"/>
    <cellStyle name="20% - Accent4 2 5 7 3" xfId="24907"/>
    <cellStyle name="20% - Accent4 2 5 7 4" xfId="43968"/>
    <cellStyle name="20% - Accent4 2 5 8" xfId="6731"/>
    <cellStyle name="20% - Accent4 2 5 8 2" xfId="15013"/>
    <cellStyle name="20% - Accent4 2 5 8 2 2" xfId="34075"/>
    <cellStyle name="20% - Accent4 2 5 8 2 3" xfId="53136"/>
    <cellStyle name="20% - Accent4 2 5 8 3" xfId="25797"/>
    <cellStyle name="20% - Accent4 2 5 8 4" xfId="44858"/>
    <cellStyle name="20% - Accent4 2 5 9" xfId="9225"/>
    <cellStyle name="20% - Accent4 2 5 9 2" xfId="17503"/>
    <cellStyle name="20% - Accent4 2 5 9 2 2" xfId="36565"/>
    <cellStyle name="20% - Accent4 2 5 9 2 3" xfId="55626"/>
    <cellStyle name="20% - Accent4 2 5 9 3" xfId="28287"/>
    <cellStyle name="20% - Accent4 2 5 9 4" xfId="47348"/>
    <cellStyle name="20% - Accent4 2 6" xfId="662"/>
    <cellStyle name="20% - Accent4 2 6 10" xfId="3509"/>
    <cellStyle name="20% - Accent4 2 6 10 2" xfId="22619"/>
    <cellStyle name="20% - Accent4 2 6 10 3" xfId="41680"/>
    <cellStyle name="20% - Accent4 2 6 11" xfId="11835"/>
    <cellStyle name="20% - Accent4 2 6 11 2" xfId="30897"/>
    <cellStyle name="20% - Accent4 2 6 11 3" xfId="49958"/>
    <cellStyle name="20% - Accent4 2 6 12" xfId="20016"/>
    <cellStyle name="20% - Accent4 2 6 13" xfId="39077"/>
    <cellStyle name="20% - Accent4 2 6 2" xfId="663"/>
    <cellStyle name="20% - Accent4 2 6 2 2" xfId="664"/>
    <cellStyle name="20% - Accent4 2 6 2 2 2" xfId="6740"/>
    <cellStyle name="20% - Accent4 2 6 2 2 2 2" xfId="15022"/>
    <cellStyle name="20% - Accent4 2 6 2 2 2 2 2" xfId="34084"/>
    <cellStyle name="20% - Accent4 2 6 2 2 2 2 3" xfId="53145"/>
    <cellStyle name="20% - Accent4 2 6 2 2 2 3" xfId="25806"/>
    <cellStyle name="20% - Accent4 2 6 2 2 2 4" xfId="44867"/>
    <cellStyle name="20% - Accent4 2 6 2 2 3" xfId="9234"/>
    <cellStyle name="20% - Accent4 2 6 2 2 3 2" xfId="17512"/>
    <cellStyle name="20% - Accent4 2 6 2 2 3 2 2" xfId="36574"/>
    <cellStyle name="20% - Accent4 2 6 2 2 3 2 3" xfId="55635"/>
    <cellStyle name="20% - Accent4 2 6 2 2 3 3" xfId="28296"/>
    <cellStyle name="20% - Accent4 2 6 2 2 3 4" xfId="47357"/>
    <cellStyle name="20% - Accent4 2 6 2 2 4" xfId="3511"/>
    <cellStyle name="20% - Accent4 2 6 2 2 4 2" xfId="22621"/>
    <cellStyle name="20% - Accent4 2 6 2 2 4 3" xfId="41682"/>
    <cellStyle name="20% - Accent4 2 6 2 2 5" xfId="11837"/>
    <cellStyle name="20% - Accent4 2 6 2 2 5 2" xfId="30899"/>
    <cellStyle name="20% - Accent4 2 6 2 2 5 3" xfId="49960"/>
    <cellStyle name="20% - Accent4 2 6 2 2 6" xfId="20018"/>
    <cellStyle name="20% - Accent4 2 6 2 2 7" xfId="39079"/>
    <cellStyle name="20% - Accent4 2 6 2 3" xfId="6739"/>
    <cellStyle name="20% - Accent4 2 6 2 3 2" xfId="15021"/>
    <cellStyle name="20% - Accent4 2 6 2 3 2 2" xfId="34083"/>
    <cellStyle name="20% - Accent4 2 6 2 3 2 3" xfId="53144"/>
    <cellStyle name="20% - Accent4 2 6 2 3 3" xfId="25805"/>
    <cellStyle name="20% - Accent4 2 6 2 3 4" xfId="44866"/>
    <cellStyle name="20% - Accent4 2 6 2 4" xfId="9233"/>
    <cellStyle name="20% - Accent4 2 6 2 4 2" xfId="17511"/>
    <cellStyle name="20% - Accent4 2 6 2 4 2 2" xfId="36573"/>
    <cellStyle name="20% - Accent4 2 6 2 4 2 3" xfId="55634"/>
    <cellStyle name="20% - Accent4 2 6 2 4 3" xfId="28295"/>
    <cellStyle name="20% - Accent4 2 6 2 4 4" xfId="47356"/>
    <cellStyle name="20% - Accent4 2 6 2 5" xfId="3510"/>
    <cellStyle name="20% - Accent4 2 6 2 5 2" xfId="22620"/>
    <cellStyle name="20% - Accent4 2 6 2 5 3" xfId="41681"/>
    <cellStyle name="20% - Accent4 2 6 2 6" xfId="11836"/>
    <cellStyle name="20% - Accent4 2 6 2 6 2" xfId="30898"/>
    <cellStyle name="20% - Accent4 2 6 2 6 3" xfId="49959"/>
    <cellStyle name="20% - Accent4 2 6 2 7" xfId="20017"/>
    <cellStyle name="20% - Accent4 2 6 2 8" xfId="39078"/>
    <cellStyle name="20% - Accent4 2 6 3" xfId="665"/>
    <cellStyle name="20% - Accent4 2 6 3 2" xfId="666"/>
    <cellStyle name="20% - Accent4 2 6 3 2 2" xfId="6742"/>
    <cellStyle name="20% - Accent4 2 6 3 2 2 2" xfId="15024"/>
    <cellStyle name="20% - Accent4 2 6 3 2 2 2 2" xfId="34086"/>
    <cellStyle name="20% - Accent4 2 6 3 2 2 2 3" xfId="53147"/>
    <cellStyle name="20% - Accent4 2 6 3 2 2 3" xfId="25808"/>
    <cellStyle name="20% - Accent4 2 6 3 2 2 4" xfId="44869"/>
    <cellStyle name="20% - Accent4 2 6 3 2 3" xfId="9236"/>
    <cellStyle name="20% - Accent4 2 6 3 2 3 2" xfId="17514"/>
    <cellStyle name="20% - Accent4 2 6 3 2 3 2 2" xfId="36576"/>
    <cellStyle name="20% - Accent4 2 6 3 2 3 2 3" xfId="55637"/>
    <cellStyle name="20% - Accent4 2 6 3 2 3 3" xfId="28298"/>
    <cellStyle name="20% - Accent4 2 6 3 2 3 4" xfId="47359"/>
    <cellStyle name="20% - Accent4 2 6 3 2 4" xfId="3513"/>
    <cellStyle name="20% - Accent4 2 6 3 2 4 2" xfId="22623"/>
    <cellStyle name="20% - Accent4 2 6 3 2 4 3" xfId="41684"/>
    <cellStyle name="20% - Accent4 2 6 3 2 5" xfId="11839"/>
    <cellStyle name="20% - Accent4 2 6 3 2 5 2" xfId="30901"/>
    <cellStyle name="20% - Accent4 2 6 3 2 5 3" xfId="49962"/>
    <cellStyle name="20% - Accent4 2 6 3 2 6" xfId="20020"/>
    <cellStyle name="20% - Accent4 2 6 3 2 7" xfId="39081"/>
    <cellStyle name="20% - Accent4 2 6 3 3" xfId="6741"/>
    <cellStyle name="20% - Accent4 2 6 3 3 2" xfId="15023"/>
    <cellStyle name="20% - Accent4 2 6 3 3 2 2" xfId="34085"/>
    <cellStyle name="20% - Accent4 2 6 3 3 2 3" xfId="53146"/>
    <cellStyle name="20% - Accent4 2 6 3 3 3" xfId="25807"/>
    <cellStyle name="20% - Accent4 2 6 3 3 4" xfId="44868"/>
    <cellStyle name="20% - Accent4 2 6 3 4" xfId="9235"/>
    <cellStyle name="20% - Accent4 2 6 3 4 2" xfId="17513"/>
    <cellStyle name="20% - Accent4 2 6 3 4 2 2" xfId="36575"/>
    <cellStyle name="20% - Accent4 2 6 3 4 2 3" xfId="55636"/>
    <cellStyle name="20% - Accent4 2 6 3 4 3" xfId="28297"/>
    <cellStyle name="20% - Accent4 2 6 3 4 4" xfId="47358"/>
    <cellStyle name="20% - Accent4 2 6 3 5" xfId="3512"/>
    <cellStyle name="20% - Accent4 2 6 3 5 2" xfId="22622"/>
    <cellStyle name="20% - Accent4 2 6 3 5 3" xfId="41683"/>
    <cellStyle name="20% - Accent4 2 6 3 6" xfId="11838"/>
    <cellStyle name="20% - Accent4 2 6 3 6 2" xfId="30900"/>
    <cellStyle name="20% - Accent4 2 6 3 6 3" xfId="49961"/>
    <cellStyle name="20% - Accent4 2 6 3 7" xfId="20019"/>
    <cellStyle name="20% - Accent4 2 6 3 8" xfId="39080"/>
    <cellStyle name="20% - Accent4 2 6 4" xfId="667"/>
    <cellStyle name="20% - Accent4 2 6 4 2" xfId="6743"/>
    <cellStyle name="20% - Accent4 2 6 4 2 2" xfId="15025"/>
    <cellStyle name="20% - Accent4 2 6 4 2 2 2" xfId="34087"/>
    <cellStyle name="20% - Accent4 2 6 4 2 2 3" xfId="53148"/>
    <cellStyle name="20% - Accent4 2 6 4 2 3" xfId="25809"/>
    <cellStyle name="20% - Accent4 2 6 4 2 4" xfId="44870"/>
    <cellStyle name="20% - Accent4 2 6 4 3" xfId="9237"/>
    <cellStyle name="20% - Accent4 2 6 4 3 2" xfId="17515"/>
    <cellStyle name="20% - Accent4 2 6 4 3 2 2" xfId="36577"/>
    <cellStyle name="20% - Accent4 2 6 4 3 2 3" xfId="55638"/>
    <cellStyle name="20% - Accent4 2 6 4 3 3" xfId="28299"/>
    <cellStyle name="20% - Accent4 2 6 4 3 4" xfId="47360"/>
    <cellStyle name="20% - Accent4 2 6 4 4" xfId="3514"/>
    <cellStyle name="20% - Accent4 2 6 4 4 2" xfId="22624"/>
    <cellStyle name="20% - Accent4 2 6 4 4 3" xfId="41685"/>
    <cellStyle name="20% - Accent4 2 6 4 5" xfId="11840"/>
    <cellStyle name="20% - Accent4 2 6 4 5 2" xfId="30902"/>
    <cellStyle name="20% - Accent4 2 6 4 5 3" xfId="49963"/>
    <cellStyle name="20% - Accent4 2 6 4 6" xfId="20021"/>
    <cellStyle name="20% - Accent4 2 6 4 7" xfId="39082"/>
    <cellStyle name="20% - Accent4 2 6 5" xfId="668"/>
    <cellStyle name="20% - Accent4 2 6 5 2" xfId="6744"/>
    <cellStyle name="20% - Accent4 2 6 5 2 2" xfId="15026"/>
    <cellStyle name="20% - Accent4 2 6 5 2 2 2" xfId="34088"/>
    <cellStyle name="20% - Accent4 2 6 5 2 2 3" xfId="53149"/>
    <cellStyle name="20% - Accent4 2 6 5 2 3" xfId="25810"/>
    <cellStyle name="20% - Accent4 2 6 5 2 4" xfId="44871"/>
    <cellStyle name="20% - Accent4 2 6 5 3" xfId="9238"/>
    <cellStyle name="20% - Accent4 2 6 5 3 2" xfId="17516"/>
    <cellStyle name="20% - Accent4 2 6 5 3 2 2" xfId="36578"/>
    <cellStyle name="20% - Accent4 2 6 5 3 2 3" xfId="55639"/>
    <cellStyle name="20% - Accent4 2 6 5 3 3" xfId="28300"/>
    <cellStyle name="20% - Accent4 2 6 5 3 4" xfId="47361"/>
    <cellStyle name="20% - Accent4 2 6 5 4" xfId="3515"/>
    <cellStyle name="20% - Accent4 2 6 5 4 2" xfId="22625"/>
    <cellStyle name="20% - Accent4 2 6 5 4 3" xfId="41686"/>
    <cellStyle name="20% - Accent4 2 6 5 5" xfId="11841"/>
    <cellStyle name="20% - Accent4 2 6 5 5 2" xfId="30903"/>
    <cellStyle name="20% - Accent4 2 6 5 5 3" xfId="49964"/>
    <cellStyle name="20% - Accent4 2 6 5 6" xfId="20022"/>
    <cellStyle name="20% - Accent4 2 6 5 7" xfId="39083"/>
    <cellStyle name="20% - Accent4 2 6 6" xfId="3516"/>
    <cellStyle name="20% - Accent4 2 6 6 2" xfId="11842"/>
    <cellStyle name="20% - Accent4 2 6 6 2 2" xfId="30904"/>
    <cellStyle name="20% - Accent4 2 6 6 2 3" xfId="49965"/>
    <cellStyle name="20% - Accent4 2 6 6 3" xfId="22626"/>
    <cellStyle name="20% - Accent4 2 6 6 4" xfId="41687"/>
    <cellStyle name="20% - Accent4 2 6 7" xfId="5939"/>
    <cellStyle name="20% - Accent4 2 6 7 2" xfId="14221"/>
    <cellStyle name="20% - Accent4 2 6 7 2 2" xfId="33283"/>
    <cellStyle name="20% - Accent4 2 6 7 2 3" xfId="52344"/>
    <cellStyle name="20% - Accent4 2 6 7 3" xfId="25005"/>
    <cellStyle name="20% - Accent4 2 6 7 4" xfId="44066"/>
    <cellStyle name="20% - Accent4 2 6 8" xfId="6738"/>
    <cellStyle name="20% - Accent4 2 6 8 2" xfId="15020"/>
    <cellStyle name="20% - Accent4 2 6 8 2 2" xfId="34082"/>
    <cellStyle name="20% - Accent4 2 6 8 2 3" xfId="53143"/>
    <cellStyle name="20% - Accent4 2 6 8 3" xfId="25804"/>
    <cellStyle name="20% - Accent4 2 6 8 4" xfId="44865"/>
    <cellStyle name="20% - Accent4 2 6 9" xfId="9232"/>
    <cellStyle name="20% - Accent4 2 6 9 2" xfId="17510"/>
    <cellStyle name="20% - Accent4 2 6 9 2 2" xfId="36572"/>
    <cellStyle name="20% - Accent4 2 6 9 2 3" xfId="55633"/>
    <cellStyle name="20% - Accent4 2 6 9 3" xfId="28294"/>
    <cellStyle name="20% - Accent4 2 6 9 4" xfId="47355"/>
    <cellStyle name="20% - Accent4 2 7" xfId="669"/>
    <cellStyle name="20% - Accent4 2 7 10" xfId="11843"/>
    <cellStyle name="20% - Accent4 2 7 10 2" xfId="30905"/>
    <cellStyle name="20% - Accent4 2 7 10 3" xfId="49966"/>
    <cellStyle name="20% - Accent4 2 7 11" xfId="20023"/>
    <cellStyle name="20% - Accent4 2 7 12" xfId="39084"/>
    <cellStyle name="20% - Accent4 2 7 2" xfId="670"/>
    <cellStyle name="20% - Accent4 2 7 2 2" xfId="671"/>
    <cellStyle name="20% - Accent4 2 7 2 2 2" xfId="6747"/>
    <cellStyle name="20% - Accent4 2 7 2 2 2 2" xfId="15029"/>
    <cellStyle name="20% - Accent4 2 7 2 2 2 2 2" xfId="34091"/>
    <cellStyle name="20% - Accent4 2 7 2 2 2 2 3" xfId="53152"/>
    <cellStyle name="20% - Accent4 2 7 2 2 2 3" xfId="25813"/>
    <cellStyle name="20% - Accent4 2 7 2 2 2 4" xfId="44874"/>
    <cellStyle name="20% - Accent4 2 7 2 2 3" xfId="9241"/>
    <cellStyle name="20% - Accent4 2 7 2 2 3 2" xfId="17519"/>
    <cellStyle name="20% - Accent4 2 7 2 2 3 2 2" xfId="36581"/>
    <cellStyle name="20% - Accent4 2 7 2 2 3 2 3" xfId="55642"/>
    <cellStyle name="20% - Accent4 2 7 2 2 3 3" xfId="28303"/>
    <cellStyle name="20% - Accent4 2 7 2 2 3 4" xfId="47364"/>
    <cellStyle name="20% - Accent4 2 7 2 2 4" xfId="3519"/>
    <cellStyle name="20% - Accent4 2 7 2 2 4 2" xfId="22629"/>
    <cellStyle name="20% - Accent4 2 7 2 2 4 3" xfId="41690"/>
    <cellStyle name="20% - Accent4 2 7 2 2 5" xfId="11845"/>
    <cellStyle name="20% - Accent4 2 7 2 2 5 2" xfId="30907"/>
    <cellStyle name="20% - Accent4 2 7 2 2 5 3" xfId="49968"/>
    <cellStyle name="20% - Accent4 2 7 2 2 6" xfId="20025"/>
    <cellStyle name="20% - Accent4 2 7 2 2 7" xfId="39086"/>
    <cellStyle name="20% - Accent4 2 7 2 3" xfId="6746"/>
    <cellStyle name="20% - Accent4 2 7 2 3 2" xfId="15028"/>
    <cellStyle name="20% - Accent4 2 7 2 3 2 2" xfId="34090"/>
    <cellStyle name="20% - Accent4 2 7 2 3 2 3" xfId="53151"/>
    <cellStyle name="20% - Accent4 2 7 2 3 3" xfId="25812"/>
    <cellStyle name="20% - Accent4 2 7 2 3 4" xfId="44873"/>
    <cellStyle name="20% - Accent4 2 7 2 4" xfId="9240"/>
    <cellStyle name="20% - Accent4 2 7 2 4 2" xfId="17518"/>
    <cellStyle name="20% - Accent4 2 7 2 4 2 2" xfId="36580"/>
    <cellStyle name="20% - Accent4 2 7 2 4 2 3" xfId="55641"/>
    <cellStyle name="20% - Accent4 2 7 2 4 3" xfId="28302"/>
    <cellStyle name="20% - Accent4 2 7 2 4 4" xfId="47363"/>
    <cellStyle name="20% - Accent4 2 7 2 5" xfId="3518"/>
    <cellStyle name="20% - Accent4 2 7 2 5 2" xfId="22628"/>
    <cellStyle name="20% - Accent4 2 7 2 5 3" xfId="41689"/>
    <cellStyle name="20% - Accent4 2 7 2 6" xfId="11844"/>
    <cellStyle name="20% - Accent4 2 7 2 6 2" xfId="30906"/>
    <cellStyle name="20% - Accent4 2 7 2 6 3" xfId="49967"/>
    <cellStyle name="20% - Accent4 2 7 2 7" xfId="20024"/>
    <cellStyle name="20% - Accent4 2 7 2 8" xfId="39085"/>
    <cellStyle name="20% - Accent4 2 7 3" xfId="672"/>
    <cellStyle name="20% - Accent4 2 7 3 2" xfId="6748"/>
    <cellStyle name="20% - Accent4 2 7 3 2 2" xfId="15030"/>
    <cellStyle name="20% - Accent4 2 7 3 2 2 2" xfId="34092"/>
    <cellStyle name="20% - Accent4 2 7 3 2 2 3" xfId="53153"/>
    <cellStyle name="20% - Accent4 2 7 3 2 3" xfId="25814"/>
    <cellStyle name="20% - Accent4 2 7 3 2 4" xfId="44875"/>
    <cellStyle name="20% - Accent4 2 7 3 3" xfId="9242"/>
    <cellStyle name="20% - Accent4 2 7 3 3 2" xfId="17520"/>
    <cellStyle name="20% - Accent4 2 7 3 3 2 2" xfId="36582"/>
    <cellStyle name="20% - Accent4 2 7 3 3 2 3" xfId="55643"/>
    <cellStyle name="20% - Accent4 2 7 3 3 3" xfId="28304"/>
    <cellStyle name="20% - Accent4 2 7 3 3 4" xfId="47365"/>
    <cellStyle name="20% - Accent4 2 7 3 4" xfId="3520"/>
    <cellStyle name="20% - Accent4 2 7 3 4 2" xfId="22630"/>
    <cellStyle name="20% - Accent4 2 7 3 4 3" xfId="41691"/>
    <cellStyle name="20% - Accent4 2 7 3 5" xfId="11846"/>
    <cellStyle name="20% - Accent4 2 7 3 5 2" xfId="30908"/>
    <cellStyle name="20% - Accent4 2 7 3 5 3" xfId="49969"/>
    <cellStyle name="20% - Accent4 2 7 3 6" xfId="20026"/>
    <cellStyle name="20% - Accent4 2 7 3 7" xfId="39087"/>
    <cellStyle name="20% - Accent4 2 7 4" xfId="673"/>
    <cellStyle name="20% - Accent4 2 7 4 2" xfId="6749"/>
    <cellStyle name="20% - Accent4 2 7 4 2 2" xfId="15031"/>
    <cellStyle name="20% - Accent4 2 7 4 2 2 2" xfId="34093"/>
    <cellStyle name="20% - Accent4 2 7 4 2 2 3" xfId="53154"/>
    <cellStyle name="20% - Accent4 2 7 4 2 3" xfId="25815"/>
    <cellStyle name="20% - Accent4 2 7 4 2 4" xfId="44876"/>
    <cellStyle name="20% - Accent4 2 7 4 3" xfId="9243"/>
    <cellStyle name="20% - Accent4 2 7 4 3 2" xfId="17521"/>
    <cellStyle name="20% - Accent4 2 7 4 3 2 2" xfId="36583"/>
    <cellStyle name="20% - Accent4 2 7 4 3 2 3" xfId="55644"/>
    <cellStyle name="20% - Accent4 2 7 4 3 3" xfId="28305"/>
    <cellStyle name="20% - Accent4 2 7 4 3 4" xfId="47366"/>
    <cellStyle name="20% - Accent4 2 7 4 4" xfId="3521"/>
    <cellStyle name="20% - Accent4 2 7 4 4 2" xfId="22631"/>
    <cellStyle name="20% - Accent4 2 7 4 4 3" xfId="41692"/>
    <cellStyle name="20% - Accent4 2 7 4 5" xfId="11847"/>
    <cellStyle name="20% - Accent4 2 7 4 5 2" xfId="30909"/>
    <cellStyle name="20% - Accent4 2 7 4 5 3" xfId="49970"/>
    <cellStyle name="20% - Accent4 2 7 4 6" xfId="20027"/>
    <cellStyle name="20% - Accent4 2 7 4 7" xfId="39088"/>
    <cellStyle name="20% - Accent4 2 7 5" xfId="3522"/>
    <cellStyle name="20% - Accent4 2 7 5 2" xfId="11848"/>
    <cellStyle name="20% - Accent4 2 7 5 2 2" xfId="30910"/>
    <cellStyle name="20% - Accent4 2 7 5 2 3" xfId="49971"/>
    <cellStyle name="20% - Accent4 2 7 5 3" xfId="22632"/>
    <cellStyle name="20% - Accent4 2 7 5 4" xfId="41693"/>
    <cellStyle name="20% - Accent4 2 7 6" xfId="5728"/>
    <cellStyle name="20% - Accent4 2 7 6 2" xfId="14014"/>
    <cellStyle name="20% - Accent4 2 7 6 2 2" xfId="33076"/>
    <cellStyle name="20% - Accent4 2 7 6 2 3" xfId="52137"/>
    <cellStyle name="20% - Accent4 2 7 6 3" xfId="24798"/>
    <cellStyle name="20% - Accent4 2 7 6 4" xfId="43859"/>
    <cellStyle name="20% - Accent4 2 7 7" xfId="6745"/>
    <cellStyle name="20% - Accent4 2 7 7 2" xfId="15027"/>
    <cellStyle name="20% - Accent4 2 7 7 2 2" xfId="34089"/>
    <cellStyle name="20% - Accent4 2 7 7 2 3" xfId="53150"/>
    <cellStyle name="20% - Accent4 2 7 7 3" xfId="25811"/>
    <cellStyle name="20% - Accent4 2 7 7 4" xfId="44872"/>
    <cellStyle name="20% - Accent4 2 7 8" xfId="9239"/>
    <cellStyle name="20% - Accent4 2 7 8 2" xfId="17517"/>
    <cellStyle name="20% - Accent4 2 7 8 2 2" xfId="36579"/>
    <cellStyle name="20% - Accent4 2 7 8 2 3" xfId="55640"/>
    <cellStyle name="20% - Accent4 2 7 8 3" xfId="28301"/>
    <cellStyle name="20% - Accent4 2 7 8 4" xfId="47362"/>
    <cellStyle name="20% - Accent4 2 7 9" xfId="3517"/>
    <cellStyle name="20% - Accent4 2 7 9 2" xfId="22627"/>
    <cellStyle name="20% - Accent4 2 7 9 3" xfId="41688"/>
    <cellStyle name="20% - Accent4 2 8" xfId="674"/>
    <cellStyle name="20% - Accent4 2 8 2" xfId="675"/>
    <cellStyle name="20% - Accent4 2 8 2 2" xfId="6751"/>
    <cellStyle name="20% - Accent4 2 8 2 2 2" xfId="15033"/>
    <cellStyle name="20% - Accent4 2 8 2 2 2 2" xfId="34095"/>
    <cellStyle name="20% - Accent4 2 8 2 2 2 3" xfId="53156"/>
    <cellStyle name="20% - Accent4 2 8 2 2 3" xfId="25817"/>
    <cellStyle name="20% - Accent4 2 8 2 2 4" xfId="44878"/>
    <cellStyle name="20% - Accent4 2 8 2 3" xfId="9245"/>
    <cellStyle name="20% - Accent4 2 8 2 3 2" xfId="17523"/>
    <cellStyle name="20% - Accent4 2 8 2 3 2 2" xfId="36585"/>
    <cellStyle name="20% - Accent4 2 8 2 3 2 3" xfId="55646"/>
    <cellStyle name="20% - Accent4 2 8 2 3 3" xfId="28307"/>
    <cellStyle name="20% - Accent4 2 8 2 3 4" xfId="47368"/>
    <cellStyle name="20% - Accent4 2 8 2 4" xfId="3524"/>
    <cellStyle name="20% - Accent4 2 8 2 4 2" xfId="22634"/>
    <cellStyle name="20% - Accent4 2 8 2 4 3" xfId="41695"/>
    <cellStyle name="20% - Accent4 2 8 2 5" xfId="11850"/>
    <cellStyle name="20% - Accent4 2 8 2 5 2" xfId="30912"/>
    <cellStyle name="20% - Accent4 2 8 2 5 3" xfId="49973"/>
    <cellStyle name="20% - Accent4 2 8 2 6" xfId="20029"/>
    <cellStyle name="20% - Accent4 2 8 2 7" xfId="39090"/>
    <cellStyle name="20% - Accent4 2 8 3" xfId="6750"/>
    <cellStyle name="20% - Accent4 2 8 3 2" xfId="15032"/>
    <cellStyle name="20% - Accent4 2 8 3 2 2" xfId="34094"/>
    <cellStyle name="20% - Accent4 2 8 3 2 3" xfId="53155"/>
    <cellStyle name="20% - Accent4 2 8 3 3" xfId="25816"/>
    <cellStyle name="20% - Accent4 2 8 3 4" xfId="44877"/>
    <cellStyle name="20% - Accent4 2 8 4" xfId="9244"/>
    <cellStyle name="20% - Accent4 2 8 4 2" xfId="17522"/>
    <cellStyle name="20% - Accent4 2 8 4 2 2" xfId="36584"/>
    <cellStyle name="20% - Accent4 2 8 4 2 3" xfId="55645"/>
    <cellStyle name="20% - Accent4 2 8 4 3" xfId="28306"/>
    <cellStyle name="20% - Accent4 2 8 4 4" xfId="47367"/>
    <cellStyle name="20% - Accent4 2 8 5" xfId="3523"/>
    <cellStyle name="20% - Accent4 2 8 5 2" xfId="22633"/>
    <cellStyle name="20% - Accent4 2 8 5 3" xfId="41694"/>
    <cellStyle name="20% - Accent4 2 8 6" xfId="11849"/>
    <cellStyle name="20% - Accent4 2 8 6 2" xfId="30911"/>
    <cellStyle name="20% - Accent4 2 8 6 3" xfId="49972"/>
    <cellStyle name="20% - Accent4 2 8 7" xfId="20028"/>
    <cellStyle name="20% - Accent4 2 8 8" xfId="39089"/>
    <cellStyle name="20% - Accent4 2 9" xfId="676"/>
    <cellStyle name="20% - Accent4 2 9 2" xfId="677"/>
    <cellStyle name="20% - Accent4 2 9 2 2" xfId="6753"/>
    <cellStyle name="20% - Accent4 2 9 2 2 2" xfId="15035"/>
    <cellStyle name="20% - Accent4 2 9 2 2 2 2" xfId="34097"/>
    <cellStyle name="20% - Accent4 2 9 2 2 2 3" xfId="53158"/>
    <cellStyle name="20% - Accent4 2 9 2 2 3" xfId="25819"/>
    <cellStyle name="20% - Accent4 2 9 2 2 4" xfId="44880"/>
    <cellStyle name="20% - Accent4 2 9 2 3" xfId="9247"/>
    <cellStyle name="20% - Accent4 2 9 2 3 2" xfId="17525"/>
    <cellStyle name="20% - Accent4 2 9 2 3 2 2" xfId="36587"/>
    <cellStyle name="20% - Accent4 2 9 2 3 2 3" xfId="55648"/>
    <cellStyle name="20% - Accent4 2 9 2 3 3" xfId="28309"/>
    <cellStyle name="20% - Accent4 2 9 2 3 4" xfId="47370"/>
    <cellStyle name="20% - Accent4 2 9 2 4" xfId="3526"/>
    <cellStyle name="20% - Accent4 2 9 2 4 2" xfId="22636"/>
    <cellStyle name="20% - Accent4 2 9 2 4 3" xfId="41697"/>
    <cellStyle name="20% - Accent4 2 9 2 5" xfId="11852"/>
    <cellStyle name="20% - Accent4 2 9 2 5 2" xfId="30914"/>
    <cellStyle name="20% - Accent4 2 9 2 5 3" xfId="49975"/>
    <cellStyle name="20% - Accent4 2 9 2 6" xfId="20031"/>
    <cellStyle name="20% - Accent4 2 9 2 7" xfId="39092"/>
    <cellStyle name="20% - Accent4 2 9 3" xfId="6752"/>
    <cellStyle name="20% - Accent4 2 9 3 2" xfId="15034"/>
    <cellStyle name="20% - Accent4 2 9 3 2 2" xfId="34096"/>
    <cellStyle name="20% - Accent4 2 9 3 2 3" xfId="53157"/>
    <cellStyle name="20% - Accent4 2 9 3 3" xfId="25818"/>
    <cellStyle name="20% - Accent4 2 9 3 4" xfId="44879"/>
    <cellStyle name="20% - Accent4 2 9 4" xfId="9246"/>
    <cellStyle name="20% - Accent4 2 9 4 2" xfId="17524"/>
    <cellStyle name="20% - Accent4 2 9 4 2 2" xfId="36586"/>
    <cellStyle name="20% - Accent4 2 9 4 2 3" xfId="55647"/>
    <cellStyle name="20% - Accent4 2 9 4 3" xfId="28308"/>
    <cellStyle name="20% - Accent4 2 9 4 4" xfId="47369"/>
    <cellStyle name="20% - Accent4 2 9 5" xfId="3525"/>
    <cellStyle name="20% - Accent4 2 9 5 2" xfId="22635"/>
    <cellStyle name="20% - Accent4 2 9 5 3" xfId="41696"/>
    <cellStyle name="20% - Accent4 2 9 6" xfId="11851"/>
    <cellStyle name="20% - Accent4 2 9 6 2" xfId="30913"/>
    <cellStyle name="20% - Accent4 2 9 6 3" xfId="49974"/>
    <cellStyle name="20% - Accent4 2 9 7" xfId="20030"/>
    <cellStyle name="20% - Accent4 2 9 8" xfId="39091"/>
    <cellStyle name="20% - Accent4 20" xfId="3404"/>
    <cellStyle name="20% - Accent4 20 2" xfId="22514"/>
    <cellStyle name="20% - Accent4 20 3" xfId="41575"/>
    <cellStyle name="20% - Accent4 21" xfId="11730"/>
    <cellStyle name="20% - Accent4 21 2" xfId="30792"/>
    <cellStyle name="20% - Accent4 21 3" xfId="49853"/>
    <cellStyle name="20% - Accent4 22" xfId="19348"/>
    <cellStyle name="20% - Accent4 22 2" xfId="38409"/>
    <cellStyle name="20% - Accent4 22 3" xfId="57470"/>
    <cellStyle name="20% - Accent4 23" xfId="19928"/>
    <cellStyle name="20% - Accent4 24" xfId="38989"/>
    <cellStyle name="20% - Accent4 3" xfId="678"/>
    <cellStyle name="20% - Accent4 3 10" xfId="5652"/>
    <cellStyle name="20% - Accent4 3 10 2" xfId="13939"/>
    <cellStyle name="20% - Accent4 3 10 2 2" xfId="33001"/>
    <cellStyle name="20% - Accent4 3 10 2 3" xfId="52062"/>
    <cellStyle name="20% - Accent4 3 10 3" xfId="24723"/>
    <cellStyle name="20% - Accent4 3 10 4" xfId="43784"/>
    <cellStyle name="20% - Accent4 3 11" xfId="6754"/>
    <cellStyle name="20% - Accent4 3 11 2" xfId="15036"/>
    <cellStyle name="20% - Accent4 3 11 2 2" xfId="34098"/>
    <cellStyle name="20% - Accent4 3 11 2 3" xfId="53159"/>
    <cellStyle name="20% - Accent4 3 11 3" xfId="25820"/>
    <cellStyle name="20% - Accent4 3 11 4" xfId="44881"/>
    <cellStyle name="20% - Accent4 3 12" xfId="9248"/>
    <cellStyle name="20% - Accent4 3 12 2" xfId="17526"/>
    <cellStyle name="20% - Accent4 3 12 2 2" xfId="36588"/>
    <cellStyle name="20% - Accent4 3 12 2 3" xfId="55649"/>
    <cellStyle name="20% - Accent4 3 12 3" xfId="28310"/>
    <cellStyle name="20% - Accent4 3 12 4" xfId="47371"/>
    <cellStyle name="20% - Accent4 3 13" xfId="3527"/>
    <cellStyle name="20% - Accent4 3 13 2" xfId="22637"/>
    <cellStyle name="20% - Accent4 3 13 3" xfId="41698"/>
    <cellStyle name="20% - Accent4 3 14" xfId="11853"/>
    <cellStyle name="20% - Accent4 3 14 2" xfId="30915"/>
    <cellStyle name="20% - Accent4 3 14 3" xfId="49976"/>
    <cellStyle name="20% - Accent4 3 15" xfId="20032"/>
    <cellStyle name="20% - Accent4 3 16" xfId="39093"/>
    <cellStyle name="20% - Accent4 3 2" xfId="679"/>
    <cellStyle name="20% - Accent4 3 2 10" xfId="3528"/>
    <cellStyle name="20% - Accent4 3 2 10 2" xfId="22638"/>
    <cellStyle name="20% - Accent4 3 2 10 3" xfId="41699"/>
    <cellStyle name="20% - Accent4 3 2 11" xfId="11854"/>
    <cellStyle name="20% - Accent4 3 2 11 2" xfId="30916"/>
    <cellStyle name="20% - Accent4 3 2 11 3" xfId="49977"/>
    <cellStyle name="20% - Accent4 3 2 12" xfId="20033"/>
    <cellStyle name="20% - Accent4 3 2 13" xfId="39094"/>
    <cellStyle name="20% - Accent4 3 2 2" xfId="680"/>
    <cellStyle name="20% - Accent4 3 2 2 2" xfId="681"/>
    <cellStyle name="20% - Accent4 3 2 2 2 2" xfId="6757"/>
    <cellStyle name="20% - Accent4 3 2 2 2 2 2" xfId="15039"/>
    <cellStyle name="20% - Accent4 3 2 2 2 2 2 2" xfId="34101"/>
    <cellStyle name="20% - Accent4 3 2 2 2 2 2 3" xfId="53162"/>
    <cellStyle name="20% - Accent4 3 2 2 2 2 3" xfId="25823"/>
    <cellStyle name="20% - Accent4 3 2 2 2 2 4" xfId="44884"/>
    <cellStyle name="20% - Accent4 3 2 2 2 3" xfId="9251"/>
    <cellStyle name="20% - Accent4 3 2 2 2 3 2" xfId="17529"/>
    <cellStyle name="20% - Accent4 3 2 2 2 3 2 2" xfId="36591"/>
    <cellStyle name="20% - Accent4 3 2 2 2 3 2 3" xfId="55652"/>
    <cellStyle name="20% - Accent4 3 2 2 2 3 3" xfId="28313"/>
    <cellStyle name="20% - Accent4 3 2 2 2 3 4" xfId="47374"/>
    <cellStyle name="20% - Accent4 3 2 2 2 4" xfId="3530"/>
    <cellStyle name="20% - Accent4 3 2 2 2 4 2" xfId="22640"/>
    <cellStyle name="20% - Accent4 3 2 2 2 4 3" xfId="41701"/>
    <cellStyle name="20% - Accent4 3 2 2 2 5" xfId="11856"/>
    <cellStyle name="20% - Accent4 3 2 2 2 5 2" xfId="30918"/>
    <cellStyle name="20% - Accent4 3 2 2 2 5 3" xfId="49979"/>
    <cellStyle name="20% - Accent4 3 2 2 2 6" xfId="20035"/>
    <cellStyle name="20% - Accent4 3 2 2 2 7" xfId="39096"/>
    <cellStyle name="20% - Accent4 3 2 2 3" xfId="6756"/>
    <cellStyle name="20% - Accent4 3 2 2 3 2" xfId="15038"/>
    <cellStyle name="20% - Accent4 3 2 2 3 2 2" xfId="34100"/>
    <cellStyle name="20% - Accent4 3 2 2 3 2 3" xfId="53161"/>
    <cellStyle name="20% - Accent4 3 2 2 3 3" xfId="25822"/>
    <cellStyle name="20% - Accent4 3 2 2 3 4" xfId="44883"/>
    <cellStyle name="20% - Accent4 3 2 2 4" xfId="9250"/>
    <cellStyle name="20% - Accent4 3 2 2 4 2" xfId="17528"/>
    <cellStyle name="20% - Accent4 3 2 2 4 2 2" xfId="36590"/>
    <cellStyle name="20% - Accent4 3 2 2 4 2 3" xfId="55651"/>
    <cellStyle name="20% - Accent4 3 2 2 4 3" xfId="28312"/>
    <cellStyle name="20% - Accent4 3 2 2 4 4" xfId="47373"/>
    <cellStyle name="20% - Accent4 3 2 2 5" xfId="3529"/>
    <cellStyle name="20% - Accent4 3 2 2 5 2" xfId="22639"/>
    <cellStyle name="20% - Accent4 3 2 2 5 3" xfId="41700"/>
    <cellStyle name="20% - Accent4 3 2 2 6" xfId="11855"/>
    <cellStyle name="20% - Accent4 3 2 2 6 2" xfId="30917"/>
    <cellStyle name="20% - Accent4 3 2 2 6 3" xfId="49978"/>
    <cellStyle name="20% - Accent4 3 2 2 7" xfId="20034"/>
    <cellStyle name="20% - Accent4 3 2 2 8" xfId="39095"/>
    <cellStyle name="20% - Accent4 3 2 3" xfId="682"/>
    <cellStyle name="20% - Accent4 3 2 3 2" xfId="683"/>
    <cellStyle name="20% - Accent4 3 2 3 2 2" xfId="6759"/>
    <cellStyle name="20% - Accent4 3 2 3 2 2 2" xfId="15041"/>
    <cellStyle name="20% - Accent4 3 2 3 2 2 2 2" xfId="34103"/>
    <cellStyle name="20% - Accent4 3 2 3 2 2 2 3" xfId="53164"/>
    <cellStyle name="20% - Accent4 3 2 3 2 2 3" xfId="25825"/>
    <cellStyle name="20% - Accent4 3 2 3 2 2 4" xfId="44886"/>
    <cellStyle name="20% - Accent4 3 2 3 2 3" xfId="9253"/>
    <cellStyle name="20% - Accent4 3 2 3 2 3 2" xfId="17531"/>
    <cellStyle name="20% - Accent4 3 2 3 2 3 2 2" xfId="36593"/>
    <cellStyle name="20% - Accent4 3 2 3 2 3 2 3" xfId="55654"/>
    <cellStyle name="20% - Accent4 3 2 3 2 3 3" xfId="28315"/>
    <cellStyle name="20% - Accent4 3 2 3 2 3 4" xfId="47376"/>
    <cellStyle name="20% - Accent4 3 2 3 2 4" xfId="3532"/>
    <cellStyle name="20% - Accent4 3 2 3 2 4 2" xfId="22642"/>
    <cellStyle name="20% - Accent4 3 2 3 2 4 3" xfId="41703"/>
    <cellStyle name="20% - Accent4 3 2 3 2 5" xfId="11858"/>
    <cellStyle name="20% - Accent4 3 2 3 2 5 2" xfId="30920"/>
    <cellStyle name="20% - Accent4 3 2 3 2 5 3" xfId="49981"/>
    <cellStyle name="20% - Accent4 3 2 3 2 6" xfId="20037"/>
    <cellStyle name="20% - Accent4 3 2 3 2 7" xfId="39098"/>
    <cellStyle name="20% - Accent4 3 2 3 3" xfId="6758"/>
    <cellStyle name="20% - Accent4 3 2 3 3 2" xfId="15040"/>
    <cellStyle name="20% - Accent4 3 2 3 3 2 2" xfId="34102"/>
    <cellStyle name="20% - Accent4 3 2 3 3 2 3" xfId="53163"/>
    <cellStyle name="20% - Accent4 3 2 3 3 3" xfId="25824"/>
    <cellStyle name="20% - Accent4 3 2 3 3 4" xfId="44885"/>
    <cellStyle name="20% - Accent4 3 2 3 4" xfId="9252"/>
    <cellStyle name="20% - Accent4 3 2 3 4 2" xfId="17530"/>
    <cellStyle name="20% - Accent4 3 2 3 4 2 2" xfId="36592"/>
    <cellStyle name="20% - Accent4 3 2 3 4 2 3" xfId="55653"/>
    <cellStyle name="20% - Accent4 3 2 3 4 3" xfId="28314"/>
    <cellStyle name="20% - Accent4 3 2 3 4 4" xfId="47375"/>
    <cellStyle name="20% - Accent4 3 2 3 5" xfId="3531"/>
    <cellStyle name="20% - Accent4 3 2 3 5 2" xfId="22641"/>
    <cellStyle name="20% - Accent4 3 2 3 5 3" xfId="41702"/>
    <cellStyle name="20% - Accent4 3 2 3 6" xfId="11857"/>
    <cellStyle name="20% - Accent4 3 2 3 6 2" xfId="30919"/>
    <cellStyle name="20% - Accent4 3 2 3 6 3" xfId="49980"/>
    <cellStyle name="20% - Accent4 3 2 3 7" xfId="20036"/>
    <cellStyle name="20% - Accent4 3 2 3 8" xfId="39097"/>
    <cellStyle name="20% - Accent4 3 2 4" xfId="684"/>
    <cellStyle name="20% - Accent4 3 2 4 2" xfId="6760"/>
    <cellStyle name="20% - Accent4 3 2 4 2 2" xfId="15042"/>
    <cellStyle name="20% - Accent4 3 2 4 2 2 2" xfId="34104"/>
    <cellStyle name="20% - Accent4 3 2 4 2 2 3" xfId="53165"/>
    <cellStyle name="20% - Accent4 3 2 4 2 3" xfId="25826"/>
    <cellStyle name="20% - Accent4 3 2 4 2 4" xfId="44887"/>
    <cellStyle name="20% - Accent4 3 2 4 3" xfId="9254"/>
    <cellStyle name="20% - Accent4 3 2 4 3 2" xfId="17532"/>
    <cellStyle name="20% - Accent4 3 2 4 3 2 2" xfId="36594"/>
    <cellStyle name="20% - Accent4 3 2 4 3 2 3" xfId="55655"/>
    <cellStyle name="20% - Accent4 3 2 4 3 3" xfId="28316"/>
    <cellStyle name="20% - Accent4 3 2 4 3 4" xfId="47377"/>
    <cellStyle name="20% - Accent4 3 2 4 4" xfId="3533"/>
    <cellStyle name="20% - Accent4 3 2 4 4 2" xfId="22643"/>
    <cellStyle name="20% - Accent4 3 2 4 4 3" xfId="41704"/>
    <cellStyle name="20% - Accent4 3 2 4 5" xfId="11859"/>
    <cellStyle name="20% - Accent4 3 2 4 5 2" xfId="30921"/>
    <cellStyle name="20% - Accent4 3 2 4 5 3" xfId="49982"/>
    <cellStyle name="20% - Accent4 3 2 4 6" xfId="20038"/>
    <cellStyle name="20% - Accent4 3 2 4 7" xfId="39099"/>
    <cellStyle name="20% - Accent4 3 2 5" xfId="685"/>
    <cellStyle name="20% - Accent4 3 2 5 2" xfId="6761"/>
    <cellStyle name="20% - Accent4 3 2 5 2 2" xfId="15043"/>
    <cellStyle name="20% - Accent4 3 2 5 2 2 2" xfId="34105"/>
    <cellStyle name="20% - Accent4 3 2 5 2 2 3" xfId="53166"/>
    <cellStyle name="20% - Accent4 3 2 5 2 3" xfId="25827"/>
    <cellStyle name="20% - Accent4 3 2 5 2 4" xfId="44888"/>
    <cellStyle name="20% - Accent4 3 2 5 3" xfId="9255"/>
    <cellStyle name="20% - Accent4 3 2 5 3 2" xfId="17533"/>
    <cellStyle name="20% - Accent4 3 2 5 3 2 2" xfId="36595"/>
    <cellStyle name="20% - Accent4 3 2 5 3 2 3" xfId="55656"/>
    <cellStyle name="20% - Accent4 3 2 5 3 3" xfId="28317"/>
    <cellStyle name="20% - Accent4 3 2 5 3 4" xfId="47378"/>
    <cellStyle name="20% - Accent4 3 2 5 4" xfId="3534"/>
    <cellStyle name="20% - Accent4 3 2 5 4 2" xfId="22644"/>
    <cellStyle name="20% - Accent4 3 2 5 4 3" xfId="41705"/>
    <cellStyle name="20% - Accent4 3 2 5 5" xfId="11860"/>
    <cellStyle name="20% - Accent4 3 2 5 5 2" xfId="30922"/>
    <cellStyle name="20% - Accent4 3 2 5 5 3" xfId="49983"/>
    <cellStyle name="20% - Accent4 3 2 5 6" xfId="20039"/>
    <cellStyle name="20% - Accent4 3 2 5 7" xfId="39100"/>
    <cellStyle name="20% - Accent4 3 2 6" xfId="3535"/>
    <cellStyle name="20% - Accent4 3 2 6 2" xfId="11861"/>
    <cellStyle name="20% - Accent4 3 2 6 2 2" xfId="30923"/>
    <cellStyle name="20% - Accent4 3 2 6 2 3" xfId="49984"/>
    <cellStyle name="20% - Accent4 3 2 6 3" xfId="22645"/>
    <cellStyle name="20% - Accent4 3 2 6 4" xfId="41706"/>
    <cellStyle name="20% - Accent4 3 2 7" xfId="5855"/>
    <cellStyle name="20% - Accent4 3 2 7 2" xfId="14137"/>
    <cellStyle name="20% - Accent4 3 2 7 2 2" xfId="33199"/>
    <cellStyle name="20% - Accent4 3 2 7 2 3" xfId="52260"/>
    <cellStyle name="20% - Accent4 3 2 7 3" xfId="24921"/>
    <cellStyle name="20% - Accent4 3 2 7 4" xfId="43982"/>
    <cellStyle name="20% - Accent4 3 2 8" xfId="6755"/>
    <cellStyle name="20% - Accent4 3 2 8 2" xfId="15037"/>
    <cellStyle name="20% - Accent4 3 2 8 2 2" xfId="34099"/>
    <cellStyle name="20% - Accent4 3 2 8 2 3" xfId="53160"/>
    <cellStyle name="20% - Accent4 3 2 8 3" xfId="25821"/>
    <cellStyle name="20% - Accent4 3 2 8 4" xfId="44882"/>
    <cellStyle name="20% - Accent4 3 2 9" xfId="9249"/>
    <cellStyle name="20% - Accent4 3 2 9 2" xfId="17527"/>
    <cellStyle name="20% - Accent4 3 2 9 2 2" xfId="36589"/>
    <cellStyle name="20% - Accent4 3 2 9 2 3" xfId="55650"/>
    <cellStyle name="20% - Accent4 3 2 9 3" xfId="28311"/>
    <cellStyle name="20% - Accent4 3 2 9 4" xfId="47372"/>
    <cellStyle name="20% - Accent4 3 3" xfId="686"/>
    <cellStyle name="20% - Accent4 3 3 10" xfId="3536"/>
    <cellStyle name="20% - Accent4 3 3 10 2" xfId="22646"/>
    <cellStyle name="20% - Accent4 3 3 10 3" xfId="41707"/>
    <cellStyle name="20% - Accent4 3 3 11" xfId="11862"/>
    <cellStyle name="20% - Accent4 3 3 11 2" xfId="30924"/>
    <cellStyle name="20% - Accent4 3 3 11 3" xfId="49985"/>
    <cellStyle name="20% - Accent4 3 3 12" xfId="20040"/>
    <cellStyle name="20% - Accent4 3 3 13" xfId="39101"/>
    <cellStyle name="20% - Accent4 3 3 2" xfId="687"/>
    <cellStyle name="20% - Accent4 3 3 2 2" xfId="688"/>
    <cellStyle name="20% - Accent4 3 3 2 2 2" xfId="6764"/>
    <cellStyle name="20% - Accent4 3 3 2 2 2 2" xfId="15046"/>
    <cellStyle name="20% - Accent4 3 3 2 2 2 2 2" xfId="34108"/>
    <cellStyle name="20% - Accent4 3 3 2 2 2 2 3" xfId="53169"/>
    <cellStyle name="20% - Accent4 3 3 2 2 2 3" xfId="25830"/>
    <cellStyle name="20% - Accent4 3 3 2 2 2 4" xfId="44891"/>
    <cellStyle name="20% - Accent4 3 3 2 2 3" xfId="9258"/>
    <cellStyle name="20% - Accent4 3 3 2 2 3 2" xfId="17536"/>
    <cellStyle name="20% - Accent4 3 3 2 2 3 2 2" xfId="36598"/>
    <cellStyle name="20% - Accent4 3 3 2 2 3 2 3" xfId="55659"/>
    <cellStyle name="20% - Accent4 3 3 2 2 3 3" xfId="28320"/>
    <cellStyle name="20% - Accent4 3 3 2 2 3 4" xfId="47381"/>
    <cellStyle name="20% - Accent4 3 3 2 2 4" xfId="3538"/>
    <cellStyle name="20% - Accent4 3 3 2 2 4 2" xfId="22648"/>
    <cellStyle name="20% - Accent4 3 3 2 2 4 3" xfId="41709"/>
    <cellStyle name="20% - Accent4 3 3 2 2 5" xfId="11864"/>
    <cellStyle name="20% - Accent4 3 3 2 2 5 2" xfId="30926"/>
    <cellStyle name="20% - Accent4 3 3 2 2 5 3" xfId="49987"/>
    <cellStyle name="20% - Accent4 3 3 2 2 6" xfId="20042"/>
    <cellStyle name="20% - Accent4 3 3 2 2 7" xfId="39103"/>
    <cellStyle name="20% - Accent4 3 3 2 3" xfId="6763"/>
    <cellStyle name="20% - Accent4 3 3 2 3 2" xfId="15045"/>
    <cellStyle name="20% - Accent4 3 3 2 3 2 2" xfId="34107"/>
    <cellStyle name="20% - Accent4 3 3 2 3 2 3" xfId="53168"/>
    <cellStyle name="20% - Accent4 3 3 2 3 3" xfId="25829"/>
    <cellStyle name="20% - Accent4 3 3 2 3 4" xfId="44890"/>
    <cellStyle name="20% - Accent4 3 3 2 4" xfId="9257"/>
    <cellStyle name="20% - Accent4 3 3 2 4 2" xfId="17535"/>
    <cellStyle name="20% - Accent4 3 3 2 4 2 2" xfId="36597"/>
    <cellStyle name="20% - Accent4 3 3 2 4 2 3" xfId="55658"/>
    <cellStyle name="20% - Accent4 3 3 2 4 3" xfId="28319"/>
    <cellStyle name="20% - Accent4 3 3 2 4 4" xfId="47380"/>
    <cellStyle name="20% - Accent4 3 3 2 5" xfId="3537"/>
    <cellStyle name="20% - Accent4 3 3 2 5 2" xfId="22647"/>
    <cellStyle name="20% - Accent4 3 3 2 5 3" xfId="41708"/>
    <cellStyle name="20% - Accent4 3 3 2 6" xfId="11863"/>
    <cellStyle name="20% - Accent4 3 3 2 6 2" xfId="30925"/>
    <cellStyle name="20% - Accent4 3 3 2 6 3" xfId="49986"/>
    <cellStyle name="20% - Accent4 3 3 2 7" xfId="20041"/>
    <cellStyle name="20% - Accent4 3 3 2 8" xfId="39102"/>
    <cellStyle name="20% - Accent4 3 3 3" xfId="689"/>
    <cellStyle name="20% - Accent4 3 3 3 2" xfId="690"/>
    <cellStyle name="20% - Accent4 3 3 3 2 2" xfId="6766"/>
    <cellStyle name="20% - Accent4 3 3 3 2 2 2" xfId="15048"/>
    <cellStyle name="20% - Accent4 3 3 3 2 2 2 2" xfId="34110"/>
    <cellStyle name="20% - Accent4 3 3 3 2 2 2 3" xfId="53171"/>
    <cellStyle name="20% - Accent4 3 3 3 2 2 3" xfId="25832"/>
    <cellStyle name="20% - Accent4 3 3 3 2 2 4" xfId="44893"/>
    <cellStyle name="20% - Accent4 3 3 3 2 3" xfId="9260"/>
    <cellStyle name="20% - Accent4 3 3 3 2 3 2" xfId="17538"/>
    <cellStyle name="20% - Accent4 3 3 3 2 3 2 2" xfId="36600"/>
    <cellStyle name="20% - Accent4 3 3 3 2 3 2 3" xfId="55661"/>
    <cellStyle name="20% - Accent4 3 3 3 2 3 3" xfId="28322"/>
    <cellStyle name="20% - Accent4 3 3 3 2 3 4" xfId="47383"/>
    <cellStyle name="20% - Accent4 3 3 3 2 4" xfId="3540"/>
    <cellStyle name="20% - Accent4 3 3 3 2 4 2" xfId="22650"/>
    <cellStyle name="20% - Accent4 3 3 3 2 4 3" xfId="41711"/>
    <cellStyle name="20% - Accent4 3 3 3 2 5" xfId="11866"/>
    <cellStyle name="20% - Accent4 3 3 3 2 5 2" xfId="30928"/>
    <cellStyle name="20% - Accent4 3 3 3 2 5 3" xfId="49989"/>
    <cellStyle name="20% - Accent4 3 3 3 2 6" xfId="20044"/>
    <cellStyle name="20% - Accent4 3 3 3 2 7" xfId="39105"/>
    <cellStyle name="20% - Accent4 3 3 3 3" xfId="6765"/>
    <cellStyle name="20% - Accent4 3 3 3 3 2" xfId="15047"/>
    <cellStyle name="20% - Accent4 3 3 3 3 2 2" xfId="34109"/>
    <cellStyle name="20% - Accent4 3 3 3 3 2 3" xfId="53170"/>
    <cellStyle name="20% - Accent4 3 3 3 3 3" xfId="25831"/>
    <cellStyle name="20% - Accent4 3 3 3 3 4" xfId="44892"/>
    <cellStyle name="20% - Accent4 3 3 3 4" xfId="9259"/>
    <cellStyle name="20% - Accent4 3 3 3 4 2" xfId="17537"/>
    <cellStyle name="20% - Accent4 3 3 3 4 2 2" xfId="36599"/>
    <cellStyle name="20% - Accent4 3 3 3 4 2 3" xfId="55660"/>
    <cellStyle name="20% - Accent4 3 3 3 4 3" xfId="28321"/>
    <cellStyle name="20% - Accent4 3 3 3 4 4" xfId="47382"/>
    <cellStyle name="20% - Accent4 3 3 3 5" xfId="3539"/>
    <cellStyle name="20% - Accent4 3 3 3 5 2" xfId="22649"/>
    <cellStyle name="20% - Accent4 3 3 3 5 3" xfId="41710"/>
    <cellStyle name="20% - Accent4 3 3 3 6" xfId="11865"/>
    <cellStyle name="20% - Accent4 3 3 3 6 2" xfId="30927"/>
    <cellStyle name="20% - Accent4 3 3 3 6 3" xfId="49988"/>
    <cellStyle name="20% - Accent4 3 3 3 7" xfId="20043"/>
    <cellStyle name="20% - Accent4 3 3 3 8" xfId="39104"/>
    <cellStyle name="20% - Accent4 3 3 4" xfId="691"/>
    <cellStyle name="20% - Accent4 3 3 4 2" xfId="6767"/>
    <cellStyle name="20% - Accent4 3 3 4 2 2" xfId="15049"/>
    <cellStyle name="20% - Accent4 3 3 4 2 2 2" xfId="34111"/>
    <cellStyle name="20% - Accent4 3 3 4 2 2 3" xfId="53172"/>
    <cellStyle name="20% - Accent4 3 3 4 2 3" xfId="25833"/>
    <cellStyle name="20% - Accent4 3 3 4 2 4" xfId="44894"/>
    <cellStyle name="20% - Accent4 3 3 4 3" xfId="9261"/>
    <cellStyle name="20% - Accent4 3 3 4 3 2" xfId="17539"/>
    <cellStyle name="20% - Accent4 3 3 4 3 2 2" xfId="36601"/>
    <cellStyle name="20% - Accent4 3 3 4 3 2 3" xfId="55662"/>
    <cellStyle name="20% - Accent4 3 3 4 3 3" xfId="28323"/>
    <cellStyle name="20% - Accent4 3 3 4 3 4" xfId="47384"/>
    <cellStyle name="20% - Accent4 3 3 4 4" xfId="3541"/>
    <cellStyle name="20% - Accent4 3 3 4 4 2" xfId="22651"/>
    <cellStyle name="20% - Accent4 3 3 4 4 3" xfId="41712"/>
    <cellStyle name="20% - Accent4 3 3 4 5" xfId="11867"/>
    <cellStyle name="20% - Accent4 3 3 4 5 2" xfId="30929"/>
    <cellStyle name="20% - Accent4 3 3 4 5 3" xfId="49990"/>
    <cellStyle name="20% - Accent4 3 3 4 6" xfId="20045"/>
    <cellStyle name="20% - Accent4 3 3 4 7" xfId="39106"/>
    <cellStyle name="20% - Accent4 3 3 5" xfId="692"/>
    <cellStyle name="20% - Accent4 3 3 5 2" xfId="6768"/>
    <cellStyle name="20% - Accent4 3 3 5 2 2" xfId="15050"/>
    <cellStyle name="20% - Accent4 3 3 5 2 2 2" xfId="34112"/>
    <cellStyle name="20% - Accent4 3 3 5 2 2 3" xfId="53173"/>
    <cellStyle name="20% - Accent4 3 3 5 2 3" xfId="25834"/>
    <cellStyle name="20% - Accent4 3 3 5 2 4" xfId="44895"/>
    <cellStyle name="20% - Accent4 3 3 5 3" xfId="9262"/>
    <cellStyle name="20% - Accent4 3 3 5 3 2" xfId="17540"/>
    <cellStyle name="20% - Accent4 3 3 5 3 2 2" xfId="36602"/>
    <cellStyle name="20% - Accent4 3 3 5 3 2 3" xfId="55663"/>
    <cellStyle name="20% - Accent4 3 3 5 3 3" xfId="28324"/>
    <cellStyle name="20% - Accent4 3 3 5 3 4" xfId="47385"/>
    <cellStyle name="20% - Accent4 3 3 5 4" xfId="3542"/>
    <cellStyle name="20% - Accent4 3 3 5 4 2" xfId="22652"/>
    <cellStyle name="20% - Accent4 3 3 5 4 3" xfId="41713"/>
    <cellStyle name="20% - Accent4 3 3 5 5" xfId="11868"/>
    <cellStyle name="20% - Accent4 3 3 5 5 2" xfId="30930"/>
    <cellStyle name="20% - Accent4 3 3 5 5 3" xfId="49991"/>
    <cellStyle name="20% - Accent4 3 3 5 6" xfId="20046"/>
    <cellStyle name="20% - Accent4 3 3 5 7" xfId="39107"/>
    <cellStyle name="20% - Accent4 3 3 6" xfId="3543"/>
    <cellStyle name="20% - Accent4 3 3 6 2" xfId="11869"/>
    <cellStyle name="20% - Accent4 3 3 6 2 2" xfId="30931"/>
    <cellStyle name="20% - Accent4 3 3 6 2 3" xfId="49992"/>
    <cellStyle name="20% - Accent4 3 3 6 3" xfId="22653"/>
    <cellStyle name="20% - Accent4 3 3 6 4" xfId="41714"/>
    <cellStyle name="20% - Accent4 3 3 7" xfId="5953"/>
    <cellStyle name="20% - Accent4 3 3 7 2" xfId="14235"/>
    <cellStyle name="20% - Accent4 3 3 7 2 2" xfId="33297"/>
    <cellStyle name="20% - Accent4 3 3 7 2 3" xfId="52358"/>
    <cellStyle name="20% - Accent4 3 3 7 3" xfId="25019"/>
    <cellStyle name="20% - Accent4 3 3 7 4" xfId="44080"/>
    <cellStyle name="20% - Accent4 3 3 8" xfId="6762"/>
    <cellStyle name="20% - Accent4 3 3 8 2" xfId="15044"/>
    <cellStyle name="20% - Accent4 3 3 8 2 2" xfId="34106"/>
    <cellStyle name="20% - Accent4 3 3 8 2 3" xfId="53167"/>
    <cellStyle name="20% - Accent4 3 3 8 3" xfId="25828"/>
    <cellStyle name="20% - Accent4 3 3 8 4" xfId="44889"/>
    <cellStyle name="20% - Accent4 3 3 9" xfId="9256"/>
    <cellStyle name="20% - Accent4 3 3 9 2" xfId="17534"/>
    <cellStyle name="20% - Accent4 3 3 9 2 2" xfId="36596"/>
    <cellStyle name="20% - Accent4 3 3 9 2 3" xfId="55657"/>
    <cellStyle name="20% - Accent4 3 3 9 3" xfId="28318"/>
    <cellStyle name="20% - Accent4 3 3 9 4" xfId="47379"/>
    <cellStyle name="20% - Accent4 3 4" xfId="693"/>
    <cellStyle name="20% - Accent4 3 4 10" xfId="11870"/>
    <cellStyle name="20% - Accent4 3 4 10 2" xfId="30932"/>
    <cellStyle name="20% - Accent4 3 4 10 3" xfId="49993"/>
    <cellStyle name="20% - Accent4 3 4 11" xfId="20047"/>
    <cellStyle name="20% - Accent4 3 4 12" xfId="39108"/>
    <cellStyle name="20% - Accent4 3 4 2" xfId="694"/>
    <cellStyle name="20% - Accent4 3 4 2 2" xfId="695"/>
    <cellStyle name="20% - Accent4 3 4 2 2 2" xfId="6771"/>
    <cellStyle name="20% - Accent4 3 4 2 2 2 2" xfId="15053"/>
    <cellStyle name="20% - Accent4 3 4 2 2 2 2 2" xfId="34115"/>
    <cellStyle name="20% - Accent4 3 4 2 2 2 2 3" xfId="53176"/>
    <cellStyle name="20% - Accent4 3 4 2 2 2 3" xfId="25837"/>
    <cellStyle name="20% - Accent4 3 4 2 2 2 4" xfId="44898"/>
    <cellStyle name="20% - Accent4 3 4 2 2 3" xfId="9265"/>
    <cellStyle name="20% - Accent4 3 4 2 2 3 2" xfId="17543"/>
    <cellStyle name="20% - Accent4 3 4 2 2 3 2 2" xfId="36605"/>
    <cellStyle name="20% - Accent4 3 4 2 2 3 2 3" xfId="55666"/>
    <cellStyle name="20% - Accent4 3 4 2 2 3 3" xfId="28327"/>
    <cellStyle name="20% - Accent4 3 4 2 2 3 4" xfId="47388"/>
    <cellStyle name="20% - Accent4 3 4 2 2 4" xfId="3546"/>
    <cellStyle name="20% - Accent4 3 4 2 2 4 2" xfId="22656"/>
    <cellStyle name="20% - Accent4 3 4 2 2 4 3" xfId="41717"/>
    <cellStyle name="20% - Accent4 3 4 2 2 5" xfId="11872"/>
    <cellStyle name="20% - Accent4 3 4 2 2 5 2" xfId="30934"/>
    <cellStyle name="20% - Accent4 3 4 2 2 5 3" xfId="49995"/>
    <cellStyle name="20% - Accent4 3 4 2 2 6" xfId="20049"/>
    <cellStyle name="20% - Accent4 3 4 2 2 7" xfId="39110"/>
    <cellStyle name="20% - Accent4 3 4 2 3" xfId="6770"/>
    <cellStyle name="20% - Accent4 3 4 2 3 2" xfId="15052"/>
    <cellStyle name="20% - Accent4 3 4 2 3 2 2" xfId="34114"/>
    <cellStyle name="20% - Accent4 3 4 2 3 2 3" xfId="53175"/>
    <cellStyle name="20% - Accent4 3 4 2 3 3" xfId="25836"/>
    <cellStyle name="20% - Accent4 3 4 2 3 4" xfId="44897"/>
    <cellStyle name="20% - Accent4 3 4 2 4" xfId="9264"/>
    <cellStyle name="20% - Accent4 3 4 2 4 2" xfId="17542"/>
    <cellStyle name="20% - Accent4 3 4 2 4 2 2" xfId="36604"/>
    <cellStyle name="20% - Accent4 3 4 2 4 2 3" xfId="55665"/>
    <cellStyle name="20% - Accent4 3 4 2 4 3" xfId="28326"/>
    <cellStyle name="20% - Accent4 3 4 2 4 4" xfId="47387"/>
    <cellStyle name="20% - Accent4 3 4 2 5" xfId="3545"/>
    <cellStyle name="20% - Accent4 3 4 2 5 2" xfId="22655"/>
    <cellStyle name="20% - Accent4 3 4 2 5 3" xfId="41716"/>
    <cellStyle name="20% - Accent4 3 4 2 6" xfId="11871"/>
    <cellStyle name="20% - Accent4 3 4 2 6 2" xfId="30933"/>
    <cellStyle name="20% - Accent4 3 4 2 6 3" xfId="49994"/>
    <cellStyle name="20% - Accent4 3 4 2 7" xfId="20048"/>
    <cellStyle name="20% - Accent4 3 4 2 8" xfId="39109"/>
    <cellStyle name="20% - Accent4 3 4 3" xfId="696"/>
    <cellStyle name="20% - Accent4 3 4 3 2" xfId="6772"/>
    <cellStyle name="20% - Accent4 3 4 3 2 2" xfId="15054"/>
    <cellStyle name="20% - Accent4 3 4 3 2 2 2" xfId="34116"/>
    <cellStyle name="20% - Accent4 3 4 3 2 2 3" xfId="53177"/>
    <cellStyle name="20% - Accent4 3 4 3 2 3" xfId="25838"/>
    <cellStyle name="20% - Accent4 3 4 3 2 4" xfId="44899"/>
    <cellStyle name="20% - Accent4 3 4 3 3" xfId="9266"/>
    <cellStyle name="20% - Accent4 3 4 3 3 2" xfId="17544"/>
    <cellStyle name="20% - Accent4 3 4 3 3 2 2" xfId="36606"/>
    <cellStyle name="20% - Accent4 3 4 3 3 2 3" xfId="55667"/>
    <cellStyle name="20% - Accent4 3 4 3 3 3" xfId="28328"/>
    <cellStyle name="20% - Accent4 3 4 3 3 4" xfId="47389"/>
    <cellStyle name="20% - Accent4 3 4 3 4" xfId="3547"/>
    <cellStyle name="20% - Accent4 3 4 3 4 2" xfId="22657"/>
    <cellStyle name="20% - Accent4 3 4 3 4 3" xfId="41718"/>
    <cellStyle name="20% - Accent4 3 4 3 5" xfId="11873"/>
    <cellStyle name="20% - Accent4 3 4 3 5 2" xfId="30935"/>
    <cellStyle name="20% - Accent4 3 4 3 5 3" xfId="49996"/>
    <cellStyle name="20% - Accent4 3 4 3 6" xfId="20050"/>
    <cellStyle name="20% - Accent4 3 4 3 7" xfId="39111"/>
    <cellStyle name="20% - Accent4 3 4 4" xfId="697"/>
    <cellStyle name="20% - Accent4 3 4 4 2" xfId="6773"/>
    <cellStyle name="20% - Accent4 3 4 4 2 2" xfId="15055"/>
    <cellStyle name="20% - Accent4 3 4 4 2 2 2" xfId="34117"/>
    <cellStyle name="20% - Accent4 3 4 4 2 2 3" xfId="53178"/>
    <cellStyle name="20% - Accent4 3 4 4 2 3" xfId="25839"/>
    <cellStyle name="20% - Accent4 3 4 4 2 4" xfId="44900"/>
    <cellStyle name="20% - Accent4 3 4 4 3" xfId="9267"/>
    <cellStyle name="20% - Accent4 3 4 4 3 2" xfId="17545"/>
    <cellStyle name="20% - Accent4 3 4 4 3 2 2" xfId="36607"/>
    <cellStyle name="20% - Accent4 3 4 4 3 2 3" xfId="55668"/>
    <cellStyle name="20% - Accent4 3 4 4 3 3" xfId="28329"/>
    <cellStyle name="20% - Accent4 3 4 4 3 4" xfId="47390"/>
    <cellStyle name="20% - Accent4 3 4 4 4" xfId="3548"/>
    <cellStyle name="20% - Accent4 3 4 4 4 2" xfId="22658"/>
    <cellStyle name="20% - Accent4 3 4 4 4 3" xfId="41719"/>
    <cellStyle name="20% - Accent4 3 4 4 5" xfId="11874"/>
    <cellStyle name="20% - Accent4 3 4 4 5 2" xfId="30936"/>
    <cellStyle name="20% - Accent4 3 4 4 5 3" xfId="49997"/>
    <cellStyle name="20% - Accent4 3 4 4 6" xfId="20051"/>
    <cellStyle name="20% - Accent4 3 4 4 7" xfId="39112"/>
    <cellStyle name="20% - Accent4 3 4 5" xfId="3549"/>
    <cellStyle name="20% - Accent4 3 4 5 2" xfId="11875"/>
    <cellStyle name="20% - Accent4 3 4 5 2 2" xfId="30937"/>
    <cellStyle name="20% - Accent4 3 4 5 2 3" xfId="49998"/>
    <cellStyle name="20% - Accent4 3 4 5 3" xfId="22659"/>
    <cellStyle name="20% - Accent4 3 4 5 4" xfId="41720"/>
    <cellStyle name="20% - Accent4 3 4 6" xfId="5769"/>
    <cellStyle name="20% - Accent4 3 4 6 2" xfId="14051"/>
    <cellStyle name="20% - Accent4 3 4 6 2 2" xfId="33113"/>
    <cellStyle name="20% - Accent4 3 4 6 2 3" xfId="52174"/>
    <cellStyle name="20% - Accent4 3 4 6 3" xfId="24835"/>
    <cellStyle name="20% - Accent4 3 4 6 4" xfId="43896"/>
    <cellStyle name="20% - Accent4 3 4 7" xfId="6769"/>
    <cellStyle name="20% - Accent4 3 4 7 2" xfId="15051"/>
    <cellStyle name="20% - Accent4 3 4 7 2 2" xfId="34113"/>
    <cellStyle name="20% - Accent4 3 4 7 2 3" xfId="53174"/>
    <cellStyle name="20% - Accent4 3 4 7 3" xfId="25835"/>
    <cellStyle name="20% - Accent4 3 4 7 4" xfId="44896"/>
    <cellStyle name="20% - Accent4 3 4 8" xfId="9263"/>
    <cellStyle name="20% - Accent4 3 4 8 2" xfId="17541"/>
    <cellStyle name="20% - Accent4 3 4 8 2 2" xfId="36603"/>
    <cellStyle name="20% - Accent4 3 4 8 2 3" xfId="55664"/>
    <cellStyle name="20% - Accent4 3 4 8 3" xfId="28325"/>
    <cellStyle name="20% - Accent4 3 4 8 4" xfId="47386"/>
    <cellStyle name="20% - Accent4 3 4 9" xfId="3544"/>
    <cellStyle name="20% - Accent4 3 4 9 2" xfId="22654"/>
    <cellStyle name="20% - Accent4 3 4 9 3" xfId="41715"/>
    <cellStyle name="20% - Accent4 3 5" xfId="698"/>
    <cellStyle name="20% - Accent4 3 5 2" xfId="699"/>
    <cellStyle name="20% - Accent4 3 5 2 2" xfId="6775"/>
    <cellStyle name="20% - Accent4 3 5 2 2 2" xfId="15057"/>
    <cellStyle name="20% - Accent4 3 5 2 2 2 2" xfId="34119"/>
    <cellStyle name="20% - Accent4 3 5 2 2 2 3" xfId="53180"/>
    <cellStyle name="20% - Accent4 3 5 2 2 3" xfId="25841"/>
    <cellStyle name="20% - Accent4 3 5 2 2 4" xfId="44902"/>
    <cellStyle name="20% - Accent4 3 5 2 3" xfId="9269"/>
    <cellStyle name="20% - Accent4 3 5 2 3 2" xfId="17547"/>
    <cellStyle name="20% - Accent4 3 5 2 3 2 2" xfId="36609"/>
    <cellStyle name="20% - Accent4 3 5 2 3 2 3" xfId="55670"/>
    <cellStyle name="20% - Accent4 3 5 2 3 3" xfId="28331"/>
    <cellStyle name="20% - Accent4 3 5 2 3 4" xfId="47392"/>
    <cellStyle name="20% - Accent4 3 5 2 4" xfId="3551"/>
    <cellStyle name="20% - Accent4 3 5 2 4 2" xfId="22661"/>
    <cellStyle name="20% - Accent4 3 5 2 4 3" xfId="41722"/>
    <cellStyle name="20% - Accent4 3 5 2 5" xfId="11877"/>
    <cellStyle name="20% - Accent4 3 5 2 5 2" xfId="30939"/>
    <cellStyle name="20% - Accent4 3 5 2 5 3" xfId="50000"/>
    <cellStyle name="20% - Accent4 3 5 2 6" xfId="20053"/>
    <cellStyle name="20% - Accent4 3 5 2 7" xfId="39114"/>
    <cellStyle name="20% - Accent4 3 5 3" xfId="6774"/>
    <cellStyle name="20% - Accent4 3 5 3 2" xfId="15056"/>
    <cellStyle name="20% - Accent4 3 5 3 2 2" xfId="34118"/>
    <cellStyle name="20% - Accent4 3 5 3 2 3" xfId="53179"/>
    <cellStyle name="20% - Accent4 3 5 3 3" xfId="25840"/>
    <cellStyle name="20% - Accent4 3 5 3 4" xfId="44901"/>
    <cellStyle name="20% - Accent4 3 5 4" xfId="9268"/>
    <cellStyle name="20% - Accent4 3 5 4 2" xfId="17546"/>
    <cellStyle name="20% - Accent4 3 5 4 2 2" xfId="36608"/>
    <cellStyle name="20% - Accent4 3 5 4 2 3" xfId="55669"/>
    <cellStyle name="20% - Accent4 3 5 4 3" xfId="28330"/>
    <cellStyle name="20% - Accent4 3 5 4 4" xfId="47391"/>
    <cellStyle name="20% - Accent4 3 5 5" xfId="3550"/>
    <cellStyle name="20% - Accent4 3 5 5 2" xfId="22660"/>
    <cellStyle name="20% - Accent4 3 5 5 3" xfId="41721"/>
    <cellStyle name="20% - Accent4 3 5 6" xfId="11876"/>
    <cellStyle name="20% - Accent4 3 5 6 2" xfId="30938"/>
    <cellStyle name="20% - Accent4 3 5 6 3" xfId="49999"/>
    <cellStyle name="20% - Accent4 3 5 7" xfId="20052"/>
    <cellStyle name="20% - Accent4 3 5 8" xfId="39113"/>
    <cellStyle name="20% - Accent4 3 6" xfId="700"/>
    <cellStyle name="20% - Accent4 3 6 2" xfId="701"/>
    <cellStyle name="20% - Accent4 3 6 2 2" xfId="6777"/>
    <cellStyle name="20% - Accent4 3 6 2 2 2" xfId="15059"/>
    <cellStyle name="20% - Accent4 3 6 2 2 2 2" xfId="34121"/>
    <cellStyle name="20% - Accent4 3 6 2 2 2 3" xfId="53182"/>
    <cellStyle name="20% - Accent4 3 6 2 2 3" xfId="25843"/>
    <cellStyle name="20% - Accent4 3 6 2 2 4" xfId="44904"/>
    <cellStyle name="20% - Accent4 3 6 2 3" xfId="9271"/>
    <cellStyle name="20% - Accent4 3 6 2 3 2" xfId="17549"/>
    <cellStyle name="20% - Accent4 3 6 2 3 2 2" xfId="36611"/>
    <cellStyle name="20% - Accent4 3 6 2 3 2 3" xfId="55672"/>
    <cellStyle name="20% - Accent4 3 6 2 3 3" xfId="28333"/>
    <cellStyle name="20% - Accent4 3 6 2 3 4" xfId="47394"/>
    <cellStyle name="20% - Accent4 3 6 2 4" xfId="3553"/>
    <cellStyle name="20% - Accent4 3 6 2 4 2" xfId="22663"/>
    <cellStyle name="20% - Accent4 3 6 2 4 3" xfId="41724"/>
    <cellStyle name="20% - Accent4 3 6 2 5" xfId="11879"/>
    <cellStyle name="20% - Accent4 3 6 2 5 2" xfId="30941"/>
    <cellStyle name="20% - Accent4 3 6 2 5 3" xfId="50002"/>
    <cellStyle name="20% - Accent4 3 6 2 6" xfId="20055"/>
    <cellStyle name="20% - Accent4 3 6 2 7" xfId="39116"/>
    <cellStyle name="20% - Accent4 3 6 3" xfId="6776"/>
    <cellStyle name="20% - Accent4 3 6 3 2" xfId="15058"/>
    <cellStyle name="20% - Accent4 3 6 3 2 2" xfId="34120"/>
    <cellStyle name="20% - Accent4 3 6 3 2 3" xfId="53181"/>
    <cellStyle name="20% - Accent4 3 6 3 3" xfId="25842"/>
    <cellStyle name="20% - Accent4 3 6 3 4" xfId="44903"/>
    <cellStyle name="20% - Accent4 3 6 4" xfId="9270"/>
    <cellStyle name="20% - Accent4 3 6 4 2" xfId="17548"/>
    <cellStyle name="20% - Accent4 3 6 4 2 2" xfId="36610"/>
    <cellStyle name="20% - Accent4 3 6 4 2 3" xfId="55671"/>
    <cellStyle name="20% - Accent4 3 6 4 3" xfId="28332"/>
    <cellStyle name="20% - Accent4 3 6 4 4" xfId="47393"/>
    <cellStyle name="20% - Accent4 3 6 5" xfId="3552"/>
    <cellStyle name="20% - Accent4 3 6 5 2" xfId="22662"/>
    <cellStyle name="20% - Accent4 3 6 5 3" xfId="41723"/>
    <cellStyle name="20% - Accent4 3 6 6" xfId="11878"/>
    <cellStyle name="20% - Accent4 3 6 6 2" xfId="30940"/>
    <cellStyle name="20% - Accent4 3 6 6 3" xfId="50001"/>
    <cellStyle name="20% - Accent4 3 6 7" xfId="20054"/>
    <cellStyle name="20% - Accent4 3 6 8" xfId="39115"/>
    <cellStyle name="20% - Accent4 3 7" xfId="702"/>
    <cellStyle name="20% - Accent4 3 7 2" xfId="6778"/>
    <cellStyle name="20% - Accent4 3 7 2 2" xfId="15060"/>
    <cellStyle name="20% - Accent4 3 7 2 2 2" xfId="34122"/>
    <cellStyle name="20% - Accent4 3 7 2 2 3" xfId="53183"/>
    <cellStyle name="20% - Accent4 3 7 2 3" xfId="25844"/>
    <cellStyle name="20% - Accent4 3 7 2 4" xfId="44905"/>
    <cellStyle name="20% - Accent4 3 7 3" xfId="9272"/>
    <cellStyle name="20% - Accent4 3 7 3 2" xfId="17550"/>
    <cellStyle name="20% - Accent4 3 7 3 2 2" xfId="36612"/>
    <cellStyle name="20% - Accent4 3 7 3 2 3" xfId="55673"/>
    <cellStyle name="20% - Accent4 3 7 3 3" xfId="28334"/>
    <cellStyle name="20% - Accent4 3 7 3 4" xfId="47395"/>
    <cellStyle name="20% - Accent4 3 7 4" xfId="3554"/>
    <cellStyle name="20% - Accent4 3 7 4 2" xfId="22664"/>
    <cellStyle name="20% - Accent4 3 7 4 3" xfId="41725"/>
    <cellStyle name="20% - Accent4 3 7 5" xfId="11880"/>
    <cellStyle name="20% - Accent4 3 7 5 2" xfId="30942"/>
    <cellStyle name="20% - Accent4 3 7 5 3" xfId="50003"/>
    <cellStyle name="20% - Accent4 3 7 6" xfId="20056"/>
    <cellStyle name="20% - Accent4 3 7 7" xfId="39117"/>
    <cellStyle name="20% - Accent4 3 8" xfId="703"/>
    <cellStyle name="20% - Accent4 3 8 2" xfId="6779"/>
    <cellStyle name="20% - Accent4 3 8 2 2" xfId="15061"/>
    <cellStyle name="20% - Accent4 3 8 2 2 2" xfId="34123"/>
    <cellStyle name="20% - Accent4 3 8 2 2 3" xfId="53184"/>
    <cellStyle name="20% - Accent4 3 8 2 3" xfId="25845"/>
    <cellStyle name="20% - Accent4 3 8 2 4" xfId="44906"/>
    <cellStyle name="20% - Accent4 3 8 3" xfId="9273"/>
    <cellStyle name="20% - Accent4 3 8 3 2" xfId="17551"/>
    <cellStyle name="20% - Accent4 3 8 3 2 2" xfId="36613"/>
    <cellStyle name="20% - Accent4 3 8 3 2 3" xfId="55674"/>
    <cellStyle name="20% - Accent4 3 8 3 3" xfId="28335"/>
    <cellStyle name="20% - Accent4 3 8 3 4" xfId="47396"/>
    <cellStyle name="20% - Accent4 3 8 4" xfId="3555"/>
    <cellStyle name="20% - Accent4 3 8 4 2" xfId="22665"/>
    <cellStyle name="20% - Accent4 3 8 4 3" xfId="41726"/>
    <cellStyle name="20% - Accent4 3 8 5" xfId="11881"/>
    <cellStyle name="20% - Accent4 3 8 5 2" xfId="30943"/>
    <cellStyle name="20% - Accent4 3 8 5 3" xfId="50004"/>
    <cellStyle name="20% - Accent4 3 8 6" xfId="20057"/>
    <cellStyle name="20% - Accent4 3 8 7" xfId="39118"/>
    <cellStyle name="20% - Accent4 3 9" xfId="3556"/>
    <cellStyle name="20% - Accent4 3 9 2" xfId="11882"/>
    <cellStyle name="20% - Accent4 3 9 2 2" xfId="30944"/>
    <cellStyle name="20% - Accent4 3 9 2 3" xfId="50005"/>
    <cellStyle name="20% - Accent4 3 9 3" xfId="22666"/>
    <cellStyle name="20% - Accent4 3 9 4" xfId="41727"/>
    <cellStyle name="20% - Accent4 4" xfId="704"/>
    <cellStyle name="20% - Accent4 4 10" xfId="5681"/>
    <cellStyle name="20% - Accent4 4 10 2" xfId="13967"/>
    <cellStyle name="20% - Accent4 4 10 2 2" xfId="33029"/>
    <cellStyle name="20% - Accent4 4 10 2 3" xfId="52090"/>
    <cellStyle name="20% - Accent4 4 10 3" xfId="24751"/>
    <cellStyle name="20% - Accent4 4 10 4" xfId="43812"/>
    <cellStyle name="20% - Accent4 4 11" xfId="6780"/>
    <cellStyle name="20% - Accent4 4 11 2" xfId="15062"/>
    <cellStyle name="20% - Accent4 4 11 2 2" xfId="34124"/>
    <cellStyle name="20% - Accent4 4 11 2 3" xfId="53185"/>
    <cellStyle name="20% - Accent4 4 11 3" xfId="25846"/>
    <cellStyle name="20% - Accent4 4 11 4" xfId="44907"/>
    <cellStyle name="20% - Accent4 4 12" xfId="9274"/>
    <cellStyle name="20% - Accent4 4 12 2" xfId="17552"/>
    <cellStyle name="20% - Accent4 4 12 2 2" xfId="36614"/>
    <cellStyle name="20% - Accent4 4 12 2 3" xfId="55675"/>
    <cellStyle name="20% - Accent4 4 12 3" xfId="28336"/>
    <cellStyle name="20% - Accent4 4 12 4" xfId="47397"/>
    <cellStyle name="20% - Accent4 4 13" xfId="3557"/>
    <cellStyle name="20% - Accent4 4 13 2" xfId="22667"/>
    <cellStyle name="20% - Accent4 4 13 3" xfId="41728"/>
    <cellStyle name="20% - Accent4 4 14" xfId="11883"/>
    <cellStyle name="20% - Accent4 4 14 2" xfId="30945"/>
    <cellStyle name="20% - Accent4 4 14 3" xfId="50006"/>
    <cellStyle name="20% - Accent4 4 15" xfId="20058"/>
    <cellStyle name="20% - Accent4 4 16" xfId="39119"/>
    <cellStyle name="20% - Accent4 4 2" xfId="705"/>
    <cellStyle name="20% - Accent4 4 2 10" xfId="3558"/>
    <cellStyle name="20% - Accent4 4 2 10 2" xfId="22668"/>
    <cellStyle name="20% - Accent4 4 2 10 3" xfId="41729"/>
    <cellStyle name="20% - Accent4 4 2 11" xfId="11884"/>
    <cellStyle name="20% - Accent4 4 2 11 2" xfId="30946"/>
    <cellStyle name="20% - Accent4 4 2 11 3" xfId="50007"/>
    <cellStyle name="20% - Accent4 4 2 12" xfId="20059"/>
    <cellStyle name="20% - Accent4 4 2 13" xfId="39120"/>
    <cellStyle name="20% - Accent4 4 2 2" xfId="706"/>
    <cellStyle name="20% - Accent4 4 2 2 2" xfId="707"/>
    <cellStyle name="20% - Accent4 4 2 2 2 2" xfId="6783"/>
    <cellStyle name="20% - Accent4 4 2 2 2 2 2" xfId="15065"/>
    <cellStyle name="20% - Accent4 4 2 2 2 2 2 2" xfId="34127"/>
    <cellStyle name="20% - Accent4 4 2 2 2 2 2 3" xfId="53188"/>
    <cellStyle name="20% - Accent4 4 2 2 2 2 3" xfId="25849"/>
    <cellStyle name="20% - Accent4 4 2 2 2 2 4" xfId="44910"/>
    <cellStyle name="20% - Accent4 4 2 2 2 3" xfId="9277"/>
    <cellStyle name="20% - Accent4 4 2 2 2 3 2" xfId="17555"/>
    <cellStyle name="20% - Accent4 4 2 2 2 3 2 2" xfId="36617"/>
    <cellStyle name="20% - Accent4 4 2 2 2 3 2 3" xfId="55678"/>
    <cellStyle name="20% - Accent4 4 2 2 2 3 3" xfId="28339"/>
    <cellStyle name="20% - Accent4 4 2 2 2 3 4" xfId="47400"/>
    <cellStyle name="20% - Accent4 4 2 2 2 4" xfId="3560"/>
    <cellStyle name="20% - Accent4 4 2 2 2 4 2" xfId="22670"/>
    <cellStyle name="20% - Accent4 4 2 2 2 4 3" xfId="41731"/>
    <cellStyle name="20% - Accent4 4 2 2 2 5" xfId="11886"/>
    <cellStyle name="20% - Accent4 4 2 2 2 5 2" xfId="30948"/>
    <cellStyle name="20% - Accent4 4 2 2 2 5 3" xfId="50009"/>
    <cellStyle name="20% - Accent4 4 2 2 2 6" xfId="20061"/>
    <cellStyle name="20% - Accent4 4 2 2 2 7" xfId="39122"/>
    <cellStyle name="20% - Accent4 4 2 2 3" xfId="6782"/>
    <cellStyle name="20% - Accent4 4 2 2 3 2" xfId="15064"/>
    <cellStyle name="20% - Accent4 4 2 2 3 2 2" xfId="34126"/>
    <cellStyle name="20% - Accent4 4 2 2 3 2 3" xfId="53187"/>
    <cellStyle name="20% - Accent4 4 2 2 3 3" xfId="25848"/>
    <cellStyle name="20% - Accent4 4 2 2 3 4" xfId="44909"/>
    <cellStyle name="20% - Accent4 4 2 2 4" xfId="9276"/>
    <cellStyle name="20% - Accent4 4 2 2 4 2" xfId="17554"/>
    <cellStyle name="20% - Accent4 4 2 2 4 2 2" xfId="36616"/>
    <cellStyle name="20% - Accent4 4 2 2 4 2 3" xfId="55677"/>
    <cellStyle name="20% - Accent4 4 2 2 4 3" xfId="28338"/>
    <cellStyle name="20% - Accent4 4 2 2 4 4" xfId="47399"/>
    <cellStyle name="20% - Accent4 4 2 2 5" xfId="3559"/>
    <cellStyle name="20% - Accent4 4 2 2 5 2" xfId="22669"/>
    <cellStyle name="20% - Accent4 4 2 2 5 3" xfId="41730"/>
    <cellStyle name="20% - Accent4 4 2 2 6" xfId="11885"/>
    <cellStyle name="20% - Accent4 4 2 2 6 2" xfId="30947"/>
    <cellStyle name="20% - Accent4 4 2 2 6 3" xfId="50008"/>
    <cellStyle name="20% - Accent4 4 2 2 7" xfId="20060"/>
    <cellStyle name="20% - Accent4 4 2 2 8" xfId="39121"/>
    <cellStyle name="20% - Accent4 4 2 3" xfId="708"/>
    <cellStyle name="20% - Accent4 4 2 3 2" xfId="709"/>
    <cellStyle name="20% - Accent4 4 2 3 2 2" xfId="6785"/>
    <cellStyle name="20% - Accent4 4 2 3 2 2 2" xfId="15067"/>
    <cellStyle name="20% - Accent4 4 2 3 2 2 2 2" xfId="34129"/>
    <cellStyle name="20% - Accent4 4 2 3 2 2 2 3" xfId="53190"/>
    <cellStyle name="20% - Accent4 4 2 3 2 2 3" xfId="25851"/>
    <cellStyle name="20% - Accent4 4 2 3 2 2 4" xfId="44912"/>
    <cellStyle name="20% - Accent4 4 2 3 2 3" xfId="9279"/>
    <cellStyle name="20% - Accent4 4 2 3 2 3 2" xfId="17557"/>
    <cellStyle name="20% - Accent4 4 2 3 2 3 2 2" xfId="36619"/>
    <cellStyle name="20% - Accent4 4 2 3 2 3 2 3" xfId="55680"/>
    <cellStyle name="20% - Accent4 4 2 3 2 3 3" xfId="28341"/>
    <cellStyle name="20% - Accent4 4 2 3 2 3 4" xfId="47402"/>
    <cellStyle name="20% - Accent4 4 2 3 2 4" xfId="3562"/>
    <cellStyle name="20% - Accent4 4 2 3 2 4 2" xfId="22672"/>
    <cellStyle name="20% - Accent4 4 2 3 2 4 3" xfId="41733"/>
    <cellStyle name="20% - Accent4 4 2 3 2 5" xfId="11888"/>
    <cellStyle name="20% - Accent4 4 2 3 2 5 2" xfId="30950"/>
    <cellStyle name="20% - Accent4 4 2 3 2 5 3" xfId="50011"/>
    <cellStyle name="20% - Accent4 4 2 3 2 6" xfId="20063"/>
    <cellStyle name="20% - Accent4 4 2 3 2 7" xfId="39124"/>
    <cellStyle name="20% - Accent4 4 2 3 3" xfId="6784"/>
    <cellStyle name="20% - Accent4 4 2 3 3 2" xfId="15066"/>
    <cellStyle name="20% - Accent4 4 2 3 3 2 2" xfId="34128"/>
    <cellStyle name="20% - Accent4 4 2 3 3 2 3" xfId="53189"/>
    <cellStyle name="20% - Accent4 4 2 3 3 3" xfId="25850"/>
    <cellStyle name="20% - Accent4 4 2 3 3 4" xfId="44911"/>
    <cellStyle name="20% - Accent4 4 2 3 4" xfId="9278"/>
    <cellStyle name="20% - Accent4 4 2 3 4 2" xfId="17556"/>
    <cellStyle name="20% - Accent4 4 2 3 4 2 2" xfId="36618"/>
    <cellStyle name="20% - Accent4 4 2 3 4 2 3" xfId="55679"/>
    <cellStyle name="20% - Accent4 4 2 3 4 3" xfId="28340"/>
    <cellStyle name="20% - Accent4 4 2 3 4 4" xfId="47401"/>
    <cellStyle name="20% - Accent4 4 2 3 5" xfId="3561"/>
    <cellStyle name="20% - Accent4 4 2 3 5 2" xfId="22671"/>
    <cellStyle name="20% - Accent4 4 2 3 5 3" xfId="41732"/>
    <cellStyle name="20% - Accent4 4 2 3 6" xfId="11887"/>
    <cellStyle name="20% - Accent4 4 2 3 6 2" xfId="30949"/>
    <cellStyle name="20% - Accent4 4 2 3 6 3" xfId="50010"/>
    <cellStyle name="20% - Accent4 4 2 3 7" xfId="20062"/>
    <cellStyle name="20% - Accent4 4 2 3 8" xfId="39123"/>
    <cellStyle name="20% - Accent4 4 2 4" xfId="710"/>
    <cellStyle name="20% - Accent4 4 2 4 2" xfId="6786"/>
    <cellStyle name="20% - Accent4 4 2 4 2 2" xfId="15068"/>
    <cellStyle name="20% - Accent4 4 2 4 2 2 2" xfId="34130"/>
    <cellStyle name="20% - Accent4 4 2 4 2 2 3" xfId="53191"/>
    <cellStyle name="20% - Accent4 4 2 4 2 3" xfId="25852"/>
    <cellStyle name="20% - Accent4 4 2 4 2 4" xfId="44913"/>
    <cellStyle name="20% - Accent4 4 2 4 3" xfId="9280"/>
    <cellStyle name="20% - Accent4 4 2 4 3 2" xfId="17558"/>
    <cellStyle name="20% - Accent4 4 2 4 3 2 2" xfId="36620"/>
    <cellStyle name="20% - Accent4 4 2 4 3 2 3" xfId="55681"/>
    <cellStyle name="20% - Accent4 4 2 4 3 3" xfId="28342"/>
    <cellStyle name="20% - Accent4 4 2 4 3 4" xfId="47403"/>
    <cellStyle name="20% - Accent4 4 2 4 4" xfId="3563"/>
    <cellStyle name="20% - Accent4 4 2 4 4 2" xfId="22673"/>
    <cellStyle name="20% - Accent4 4 2 4 4 3" xfId="41734"/>
    <cellStyle name="20% - Accent4 4 2 4 5" xfId="11889"/>
    <cellStyle name="20% - Accent4 4 2 4 5 2" xfId="30951"/>
    <cellStyle name="20% - Accent4 4 2 4 5 3" xfId="50012"/>
    <cellStyle name="20% - Accent4 4 2 4 6" xfId="20064"/>
    <cellStyle name="20% - Accent4 4 2 4 7" xfId="39125"/>
    <cellStyle name="20% - Accent4 4 2 5" xfId="711"/>
    <cellStyle name="20% - Accent4 4 2 5 2" xfId="6787"/>
    <cellStyle name="20% - Accent4 4 2 5 2 2" xfId="15069"/>
    <cellStyle name="20% - Accent4 4 2 5 2 2 2" xfId="34131"/>
    <cellStyle name="20% - Accent4 4 2 5 2 2 3" xfId="53192"/>
    <cellStyle name="20% - Accent4 4 2 5 2 3" xfId="25853"/>
    <cellStyle name="20% - Accent4 4 2 5 2 4" xfId="44914"/>
    <cellStyle name="20% - Accent4 4 2 5 3" xfId="9281"/>
    <cellStyle name="20% - Accent4 4 2 5 3 2" xfId="17559"/>
    <cellStyle name="20% - Accent4 4 2 5 3 2 2" xfId="36621"/>
    <cellStyle name="20% - Accent4 4 2 5 3 2 3" xfId="55682"/>
    <cellStyle name="20% - Accent4 4 2 5 3 3" xfId="28343"/>
    <cellStyle name="20% - Accent4 4 2 5 3 4" xfId="47404"/>
    <cellStyle name="20% - Accent4 4 2 5 4" xfId="3564"/>
    <cellStyle name="20% - Accent4 4 2 5 4 2" xfId="22674"/>
    <cellStyle name="20% - Accent4 4 2 5 4 3" xfId="41735"/>
    <cellStyle name="20% - Accent4 4 2 5 5" xfId="11890"/>
    <cellStyle name="20% - Accent4 4 2 5 5 2" xfId="30952"/>
    <cellStyle name="20% - Accent4 4 2 5 5 3" xfId="50013"/>
    <cellStyle name="20% - Accent4 4 2 5 6" xfId="20065"/>
    <cellStyle name="20% - Accent4 4 2 5 7" xfId="39126"/>
    <cellStyle name="20% - Accent4 4 2 6" xfId="3565"/>
    <cellStyle name="20% - Accent4 4 2 6 2" xfId="11891"/>
    <cellStyle name="20% - Accent4 4 2 6 2 2" xfId="30953"/>
    <cellStyle name="20% - Accent4 4 2 6 2 3" xfId="50014"/>
    <cellStyle name="20% - Accent4 4 2 6 3" xfId="22675"/>
    <cellStyle name="20% - Accent4 4 2 6 4" xfId="41736"/>
    <cellStyle name="20% - Accent4 4 2 7" xfId="5883"/>
    <cellStyle name="20% - Accent4 4 2 7 2" xfId="14165"/>
    <cellStyle name="20% - Accent4 4 2 7 2 2" xfId="33227"/>
    <cellStyle name="20% - Accent4 4 2 7 2 3" xfId="52288"/>
    <cellStyle name="20% - Accent4 4 2 7 3" xfId="24949"/>
    <cellStyle name="20% - Accent4 4 2 7 4" xfId="44010"/>
    <cellStyle name="20% - Accent4 4 2 8" xfId="6781"/>
    <cellStyle name="20% - Accent4 4 2 8 2" xfId="15063"/>
    <cellStyle name="20% - Accent4 4 2 8 2 2" xfId="34125"/>
    <cellStyle name="20% - Accent4 4 2 8 2 3" xfId="53186"/>
    <cellStyle name="20% - Accent4 4 2 8 3" xfId="25847"/>
    <cellStyle name="20% - Accent4 4 2 8 4" xfId="44908"/>
    <cellStyle name="20% - Accent4 4 2 9" xfId="9275"/>
    <cellStyle name="20% - Accent4 4 2 9 2" xfId="17553"/>
    <cellStyle name="20% - Accent4 4 2 9 2 2" xfId="36615"/>
    <cellStyle name="20% - Accent4 4 2 9 2 3" xfId="55676"/>
    <cellStyle name="20% - Accent4 4 2 9 3" xfId="28337"/>
    <cellStyle name="20% - Accent4 4 2 9 4" xfId="47398"/>
    <cellStyle name="20% - Accent4 4 3" xfId="712"/>
    <cellStyle name="20% - Accent4 4 3 10" xfId="3566"/>
    <cellStyle name="20% - Accent4 4 3 10 2" xfId="22676"/>
    <cellStyle name="20% - Accent4 4 3 10 3" xfId="41737"/>
    <cellStyle name="20% - Accent4 4 3 11" xfId="11892"/>
    <cellStyle name="20% - Accent4 4 3 11 2" xfId="30954"/>
    <cellStyle name="20% - Accent4 4 3 11 3" xfId="50015"/>
    <cellStyle name="20% - Accent4 4 3 12" xfId="20066"/>
    <cellStyle name="20% - Accent4 4 3 13" xfId="39127"/>
    <cellStyle name="20% - Accent4 4 3 2" xfId="713"/>
    <cellStyle name="20% - Accent4 4 3 2 2" xfId="714"/>
    <cellStyle name="20% - Accent4 4 3 2 2 2" xfId="6790"/>
    <cellStyle name="20% - Accent4 4 3 2 2 2 2" xfId="15072"/>
    <cellStyle name="20% - Accent4 4 3 2 2 2 2 2" xfId="34134"/>
    <cellStyle name="20% - Accent4 4 3 2 2 2 2 3" xfId="53195"/>
    <cellStyle name="20% - Accent4 4 3 2 2 2 3" xfId="25856"/>
    <cellStyle name="20% - Accent4 4 3 2 2 2 4" xfId="44917"/>
    <cellStyle name="20% - Accent4 4 3 2 2 3" xfId="9284"/>
    <cellStyle name="20% - Accent4 4 3 2 2 3 2" xfId="17562"/>
    <cellStyle name="20% - Accent4 4 3 2 2 3 2 2" xfId="36624"/>
    <cellStyle name="20% - Accent4 4 3 2 2 3 2 3" xfId="55685"/>
    <cellStyle name="20% - Accent4 4 3 2 2 3 3" xfId="28346"/>
    <cellStyle name="20% - Accent4 4 3 2 2 3 4" xfId="47407"/>
    <cellStyle name="20% - Accent4 4 3 2 2 4" xfId="3568"/>
    <cellStyle name="20% - Accent4 4 3 2 2 4 2" xfId="22678"/>
    <cellStyle name="20% - Accent4 4 3 2 2 4 3" xfId="41739"/>
    <cellStyle name="20% - Accent4 4 3 2 2 5" xfId="11894"/>
    <cellStyle name="20% - Accent4 4 3 2 2 5 2" xfId="30956"/>
    <cellStyle name="20% - Accent4 4 3 2 2 5 3" xfId="50017"/>
    <cellStyle name="20% - Accent4 4 3 2 2 6" xfId="20068"/>
    <cellStyle name="20% - Accent4 4 3 2 2 7" xfId="39129"/>
    <cellStyle name="20% - Accent4 4 3 2 3" xfId="6789"/>
    <cellStyle name="20% - Accent4 4 3 2 3 2" xfId="15071"/>
    <cellStyle name="20% - Accent4 4 3 2 3 2 2" xfId="34133"/>
    <cellStyle name="20% - Accent4 4 3 2 3 2 3" xfId="53194"/>
    <cellStyle name="20% - Accent4 4 3 2 3 3" xfId="25855"/>
    <cellStyle name="20% - Accent4 4 3 2 3 4" xfId="44916"/>
    <cellStyle name="20% - Accent4 4 3 2 4" xfId="9283"/>
    <cellStyle name="20% - Accent4 4 3 2 4 2" xfId="17561"/>
    <cellStyle name="20% - Accent4 4 3 2 4 2 2" xfId="36623"/>
    <cellStyle name="20% - Accent4 4 3 2 4 2 3" xfId="55684"/>
    <cellStyle name="20% - Accent4 4 3 2 4 3" xfId="28345"/>
    <cellStyle name="20% - Accent4 4 3 2 4 4" xfId="47406"/>
    <cellStyle name="20% - Accent4 4 3 2 5" xfId="3567"/>
    <cellStyle name="20% - Accent4 4 3 2 5 2" xfId="22677"/>
    <cellStyle name="20% - Accent4 4 3 2 5 3" xfId="41738"/>
    <cellStyle name="20% - Accent4 4 3 2 6" xfId="11893"/>
    <cellStyle name="20% - Accent4 4 3 2 6 2" xfId="30955"/>
    <cellStyle name="20% - Accent4 4 3 2 6 3" xfId="50016"/>
    <cellStyle name="20% - Accent4 4 3 2 7" xfId="20067"/>
    <cellStyle name="20% - Accent4 4 3 2 8" xfId="39128"/>
    <cellStyle name="20% - Accent4 4 3 3" xfId="715"/>
    <cellStyle name="20% - Accent4 4 3 3 2" xfId="716"/>
    <cellStyle name="20% - Accent4 4 3 3 2 2" xfId="6792"/>
    <cellStyle name="20% - Accent4 4 3 3 2 2 2" xfId="15074"/>
    <cellStyle name="20% - Accent4 4 3 3 2 2 2 2" xfId="34136"/>
    <cellStyle name="20% - Accent4 4 3 3 2 2 2 3" xfId="53197"/>
    <cellStyle name="20% - Accent4 4 3 3 2 2 3" xfId="25858"/>
    <cellStyle name="20% - Accent4 4 3 3 2 2 4" xfId="44919"/>
    <cellStyle name="20% - Accent4 4 3 3 2 3" xfId="9286"/>
    <cellStyle name="20% - Accent4 4 3 3 2 3 2" xfId="17564"/>
    <cellStyle name="20% - Accent4 4 3 3 2 3 2 2" xfId="36626"/>
    <cellStyle name="20% - Accent4 4 3 3 2 3 2 3" xfId="55687"/>
    <cellStyle name="20% - Accent4 4 3 3 2 3 3" xfId="28348"/>
    <cellStyle name="20% - Accent4 4 3 3 2 3 4" xfId="47409"/>
    <cellStyle name="20% - Accent4 4 3 3 2 4" xfId="3570"/>
    <cellStyle name="20% - Accent4 4 3 3 2 4 2" xfId="22680"/>
    <cellStyle name="20% - Accent4 4 3 3 2 4 3" xfId="41741"/>
    <cellStyle name="20% - Accent4 4 3 3 2 5" xfId="11896"/>
    <cellStyle name="20% - Accent4 4 3 3 2 5 2" xfId="30958"/>
    <cellStyle name="20% - Accent4 4 3 3 2 5 3" xfId="50019"/>
    <cellStyle name="20% - Accent4 4 3 3 2 6" xfId="20070"/>
    <cellStyle name="20% - Accent4 4 3 3 2 7" xfId="39131"/>
    <cellStyle name="20% - Accent4 4 3 3 3" xfId="6791"/>
    <cellStyle name="20% - Accent4 4 3 3 3 2" xfId="15073"/>
    <cellStyle name="20% - Accent4 4 3 3 3 2 2" xfId="34135"/>
    <cellStyle name="20% - Accent4 4 3 3 3 2 3" xfId="53196"/>
    <cellStyle name="20% - Accent4 4 3 3 3 3" xfId="25857"/>
    <cellStyle name="20% - Accent4 4 3 3 3 4" xfId="44918"/>
    <cellStyle name="20% - Accent4 4 3 3 4" xfId="9285"/>
    <cellStyle name="20% - Accent4 4 3 3 4 2" xfId="17563"/>
    <cellStyle name="20% - Accent4 4 3 3 4 2 2" xfId="36625"/>
    <cellStyle name="20% - Accent4 4 3 3 4 2 3" xfId="55686"/>
    <cellStyle name="20% - Accent4 4 3 3 4 3" xfId="28347"/>
    <cellStyle name="20% - Accent4 4 3 3 4 4" xfId="47408"/>
    <cellStyle name="20% - Accent4 4 3 3 5" xfId="3569"/>
    <cellStyle name="20% - Accent4 4 3 3 5 2" xfId="22679"/>
    <cellStyle name="20% - Accent4 4 3 3 5 3" xfId="41740"/>
    <cellStyle name="20% - Accent4 4 3 3 6" xfId="11895"/>
    <cellStyle name="20% - Accent4 4 3 3 6 2" xfId="30957"/>
    <cellStyle name="20% - Accent4 4 3 3 6 3" xfId="50018"/>
    <cellStyle name="20% - Accent4 4 3 3 7" xfId="20069"/>
    <cellStyle name="20% - Accent4 4 3 3 8" xfId="39130"/>
    <cellStyle name="20% - Accent4 4 3 4" xfId="717"/>
    <cellStyle name="20% - Accent4 4 3 4 2" xfId="6793"/>
    <cellStyle name="20% - Accent4 4 3 4 2 2" xfId="15075"/>
    <cellStyle name="20% - Accent4 4 3 4 2 2 2" xfId="34137"/>
    <cellStyle name="20% - Accent4 4 3 4 2 2 3" xfId="53198"/>
    <cellStyle name="20% - Accent4 4 3 4 2 3" xfId="25859"/>
    <cellStyle name="20% - Accent4 4 3 4 2 4" xfId="44920"/>
    <cellStyle name="20% - Accent4 4 3 4 3" xfId="9287"/>
    <cellStyle name="20% - Accent4 4 3 4 3 2" xfId="17565"/>
    <cellStyle name="20% - Accent4 4 3 4 3 2 2" xfId="36627"/>
    <cellStyle name="20% - Accent4 4 3 4 3 2 3" xfId="55688"/>
    <cellStyle name="20% - Accent4 4 3 4 3 3" xfId="28349"/>
    <cellStyle name="20% - Accent4 4 3 4 3 4" xfId="47410"/>
    <cellStyle name="20% - Accent4 4 3 4 4" xfId="3571"/>
    <cellStyle name="20% - Accent4 4 3 4 4 2" xfId="22681"/>
    <cellStyle name="20% - Accent4 4 3 4 4 3" xfId="41742"/>
    <cellStyle name="20% - Accent4 4 3 4 5" xfId="11897"/>
    <cellStyle name="20% - Accent4 4 3 4 5 2" xfId="30959"/>
    <cellStyle name="20% - Accent4 4 3 4 5 3" xfId="50020"/>
    <cellStyle name="20% - Accent4 4 3 4 6" xfId="20071"/>
    <cellStyle name="20% - Accent4 4 3 4 7" xfId="39132"/>
    <cellStyle name="20% - Accent4 4 3 5" xfId="718"/>
    <cellStyle name="20% - Accent4 4 3 5 2" xfId="6794"/>
    <cellStyle name="20% - Accent4 4 3 5 2 2" xfId="15076"/>
    <cellStyle name="20% - Accent4 4 3 5 2 2 2" xfId="34138"/>
    <cellStyle name="20% - Accent4 4 3 5 2 2 3" xfId="53199"/>
    <cellStyle name="20% - Accent4 4 3 5 2 3" xfId="25860"/>
    <cellStyle name="20% - Accent4 4 3 5 2 4" xfId="44921"/>
    <cellStyle name="20% - Accent4 4 3 5 3" xfId="9288"/>
    <cellStyle name="20% - Accent4 4 3 5 3 2" xfId="17566"/>
    <cellStyle name="20% - Accent4 4 3 5 3 2 2" xfId="36628"/>
    <cellStyle name="20% - Accent4 4 3 5 3 2 3" xfId="55689"/>
    <cellStyle name="20% - Accent4 4 3 5 3 3" xfId="28350"/>
    <cellStyle name="20% - Accent4 4 3 5 3 4" xfId="47411"/>
    <cellStyle name="20% - Accent4 4 3 5 4" xfId="3572"/>
    <cellStyle name="20% - Accent4 4 3 5 4 2" xfId="22682"/>
    <cellStyle name="20% - Accent4 4 3 5 4 3" xfId="41743"/>
    <cellStyle name="20% - Accent4 4 3 5 5" xfId="11898"/>
    <cellStyle name="20% - Accent4 4 3 5 5 2" xfId="30960"/>
    <cellStyle name="20% - Accent4 4 3 5 5 3" xfId="50021"/>
    <cellStyle name="20% - Accent4 4 3 5 6" xfId="20072"/>
    <cellStyle name="20% - Accent4 4 3 5 7" xfId="39133"/>
    <cellStyle name="20% - Accent4 4 3 6" xfId="3573"/>
    <cellStyle name="20% - Accent4 4 3 6 2" xfId="11899"/>
    <cellStyle name="20% - Accent4 4 3 6 2 2" xfId="30961"/>
    <cellStyle name="20% - Accent4 4 3 6 2 3" xfId="50022"/>
    <cellStyle name="20% - Accent4 4 3 6 3" xfId="22683"/>
    <cellStyle name="20% - Accent4 4 3 6 4" xfId="41744"/>
    <cellStyle name="20% - Accent4 4 3 7" xfId="5981"/>
    <cellStyle name="20% - Accent4 4 3 7 2" xfId="14263"/>
    <cellStyle name="20% - Accent4 4 3 7 2 2" xfId="33325"/>
    <cellStyle name="20% - Accent4 4 3 7 2 3" xfId="52386"/>
    <cellStyle name="20% - Accent4 4 3 7 3" xfId="25047"/>
    <cellStyle name="20% - Accent4 4 3 7 4" xfId="44108"/>
    <cellStyle name="20% - Accent4 4 3 8" xfId="6788"/>
    <cellStyle name="20% - Accent4 4 3 8 2" xfId="15070"/>
    <cellStyle name="20% - Accent4 4 3 8 2 2" xfId="34132"/>
    <cellStyle name="20% - Accent4 4 3 8 2 3" xfId="53193"/>
    <cellStyle name="20% - Accent4 4 3 8 3" xfId="25854"/>
    <cellStyle name="20% - Accent4 4 3 8 4" xfId="44915"/>
    <cellStyle name="20% - Accent4 4 3 9" xfId="9282"/>
    <cellStyle name="20% - Accent4 4 3 9 2" xfId="17560"/>
    <cellStyle name="20% - Accent4 4 3 9 2 2" xfId="36622"/>
    <cellStyle name="20% - Accent4 4 3 9 2 3" xfId="55683"/>
    <cellStyle name="20% - Accent4 4 3 9 3" xfId="28344"/>
    <cellStyle name="20% - Accent4 4 3 9 4" xfId="47405"/>
    <cellStyle name="20% - Accent4 4 4" xfId="719"/>
    <cellStyle name="20% - Accent4 4 4 10" xfId="11900"/>
    <cellStyle name="20% - Accent4 4 4 10 2" xfId="30962"/>
    <cellStyle name="20% - Accent4 4 4 10 3" xfId="50023"/>
    <cellStyle name="20% - Accent4 4 4 11" xfId="20073"/>
    <cellStyle name="20% - Accent4 4 4 12" xfId="39134"/>
    <cellStyle name="20% - Accent4 4 4 2" xfId="720"/>
    <cellStyle name="20% - Accent4 4 4 2 2" xfId="721"/>
    <cellStyle name="20% - Accent4 4 4 2 2 2" xfId="6797"/>
    <cellStyle name="20% - Accent4 4 4 2 2 2 2" xfId="15079"/>
    <cellStyle name="20% - Accent4 4 4 2 2 2 2 2" xfId="34141"/>
    <cellStyle name="20% - Accent4 4 4 2 2 2 2 3" xfId="53202"/>
    <cellStyle name="20% - Accent4 4 4 2 2 2 3" xfId="25863"/>
    <cellStyle name="20% - Accent4 4 4 2 2 2 4" xfId="44924"/>
    <cellStyle name="20% - Accent4 4 4 2 2 3" xfId="9291"/>
    <cellStyle name="20% - Accent4 4 4 2 2 3 2" xfId="17569"/>
    <cellStyle name="20% - Accent4 4 4 2 2 3 2 2" xfId="36631"/>
    <cellStyle name="20% - Accent4 4 4 2 2 3 2 3" xfId="55692"/>
    <cellStyle name="20% - Accent4 4 4 2 2 3 3" xfId="28353"/>
    <cellStyle name="20% - Accent4 4 4 2 2 3 4" xfId="47414"/>
    <cellStyle name="20% - Accent4 4 4 2 2 4" xfId="3576"/>
    <cellStyle name="20% - Accent4 4 4 2 2 4 2" xfId="22686"/>
    <cellStyle name="20% - Accent4 4 4 2 2 4 3" xfId="41747"/>
    <cellStyle name="20% - Accent4 4 4 2 2 5" xfId="11902"/>
    <cellStyle name="20% - Accent4 4 4 2 2 5 2" xfId="30964"/>
    <cellStyle name="20% - Accent4 4 4 2 2 5 3" xfId="50025"/>
    <cellStyle name="20% - Accent4 4 4 2 2 6" xfId="20075"/>
    <cellStyle name="20% - Accent4 4 4 2 2 7" xfId="39136"/>
    <cellStyle name="20% - Accent4 4 4 2 3" xfId="6796"/>
    <cellStyle name="20% - Accent4 4 4 2 3 2" xfId="15078"/>
    <cellStyle name="20% - Accent4 4 4 2 3 2 2" xfId="34140"/>
    <cellStyle name="20% - Accent4 4 4 2 3 2 3" xfId="53201"/>
    <cellStyle name="20% - Accent4 4 4 2 3 3" xfId="25862"/>
    <cellStyle name="20% - Accent4 4 4 2 3 4" xfId="44923"/>
    <cellStyle name="20% - Accent4 4 4 2 4" xfId="9290"/>
    <cellStyle name="20% - Accent4 4 4 2 4 2" xfId="17568"/>
    <cellStyle name="20% - Accent4 4 4 2 4 2 2" xfId="36630"/>
    <cellStyle name="20% - Accent4 4 4 2 4 2 3" xfId="55691"/>
    <cellStyle name="20% - Accent4 4 4 2 4 3" xfId="28352"/>
    <cellStyle name="20% - Accent4 4 4 2 4 4" xfId="47413"/>
    <cellStyle name="20% - Accent4 4 4 2 5" xfId="3575"/>
    <cellStyle name="20% - Accent4 4 4 2 5 2" xfId="22685"/>
    <cellStyle name="20% - Accent4 4 4 2 5 3" xfId="41746"/>
    <cellStyle name="20% - Accent4 4 4 2 6" xfId="11901"/>
    <cellStyle name="20% - Accent4 4 4 2 6 2" xfId="30963"/>
    <cellStyle name="20% - Accent4 4 4 2 6 3" xfId="50024"/>
    <cellStyle name="20% - Accent4 4 4 2 7" xfId="20074"/>
    <cellStyle name="20% - Accent4 4 4 2 8" xfId="39135"/>
    <cellStyle name="20% - Accent4 4 4 3" xfId="722"/>
    <cellStyle name="20% - Accent4 4 4 3 2" xfId="6798"/>
    <cellStyle name="20% - Accent4 4 4 3 2 2" xfId="15080"/>
    <cellStyle name="20% - Accent4 4 4 3 2 2 2" xfId="34142"/>
    <cellStyle name="20% - Accent4 4 4 3 2 2 3" xfId="53203"/>
    <cellStyle name="20% - Accent4 4 4 3 2 3" xfId="25864"/>
    <cellStyle name="20% - Accent4 4 4 3 2 4" xfId="44925"/>
    <cellStyle name="20% - Accent4 4 4 3 3" xfId="9292"/>
    <cellStyle name="20% - Accent4 4 4 3 3 2" xfId="17570"/>
    <cellStyle name="20% - Accent4 4 4 3 3 2 2" xfId="36632"/>
    <cellStyle name="20% - Accent4 4 4 3 3 2 3" xfId="55693"/>
    <cellStyle name="20% - Accent4 4 4 3 3 3" xfId="28354"/>
    <cellStyle name="20% - Accent4 4 4 3 3 4" xfId="47415"/>
    <cellStyle name="20% - Accent4 4 4 3 4" xfId="3577"/>
    <cellStyle name="20% - Accent4 4 4 3 4 2" xfId="22687"/>
    <cellStyle name="20% - Accent4 4 4 3 4 3" xfId="41748"/>
    <cellStyle name="20% - Accent4 4 4 3 5" xfId="11903"/>
    <cellStyle name="20% - Accent4 4 4 3 5 2" xfId="30965"/>
    <cellStyle name="20% - Accent4 4 4 3 5 3" xfId="50026"/>
    <cellStyle name="20% - Accent4 4 4 3 6" xfId="20076"/>
    <cellStyle name="20% - Accent4 4 4 3 7" xfId="39137"/>
    <cellStyle name="20% - Accent4 4 4 4" xfId="723"/>
    <cellStyle name="20% - Accent4 4 4 4 2" xfId="6799"/>
    <cellStyle name="20% - Accent4 4 4 4 2 2" xfId="15081"/>
    <cellStyle name="20% - Accent4 4 4 4 2 2 2" xfId="34143"/>
    <cellStyle name="20% - Accent4 4 4 4 2 2 3" xfId="53204"/>
    <cellStyle name="20% - Accent4 4 4 4 2 3" xfId="25865"/>
    <cellStyle name="20% - Accent4 4 4 4 2 4" xfId="44926"/>
    <cellStyle name="20% - Accent4 4 4 4 3" xfId="9293"/>
    <cellStyle name="20% - Accent4 4 4 4 3 2" xfId="17571"/>
    <cellStyle name="20% - Accent4 4 4 4 3 2 2" xfId="36633"/>
    <cellStyle name="20% - Accent4 4 4 4 3 2 3" xfId="55694"/>
    <cellStyle name="20% - Accent4 4 4 4 3 3" xfId="28355"/>
    <cellStyle name="20% - Accent4 4 4 4 3 4" xfId="47416"/>
    <cellStyle name="20% - Accent4 4 4 4 4" xfId="3578"/>
    <cellStyle name="20% - Accent4 4 4 4 4 2" xfId="22688"/>
    <cellStyle name="20% - Accent4 4 4 4 4 3" xfId="41749"/>
    <cellStyle name="20% - Accent4 4 4 4 5" xfId="11904"/>
    <cellStyle name="20% - Accent4 4 4 4 5 2" xfId="30966"/>
    <cellStyle name="20% - Accent4 4 4 4 5 3" xfId="50027"/>
    <cellStyle name="20% - Accent4 4 4 4 6" xfId="20077"/>
    <cellStyle name="20% - Accent4 4 4 4 7" xfId="39138"/>
    <cellStyle name="20% - Accent4 4 4 5" xfId="3579"/>
    <cellStyle name="20% - Accent4 4 4 5 2" xfId="11905"/>
    <cellStyle name="20% - Accent4 4 4 5 2 2" xfId="30967"/>
    <cellStyle name="20% - Accent4 4 4 5 2 3" xfId="50028"/>
    <cellStyle name="20% - Accent4 4 4 5 3" xfId="22689"/>
    <cellStyle name="20% - Accent4 4 4 5 4" xfId="41750"/>
    <cellStyle name="20% - Accent4 4 4 6" xfId="5797"/>
    <cellStyle name="20% - Accent4 4 4 6 2" xfId="14079"/>
    <cellStyle name="20% - Accent4 4 4 6 2 2" xfId="33141"/>
    <cellStyle name="20% - Accent4 4 4 6 2 3" xfId="52202"/>
    <cellStyle name="20% - Accent4 4 4 6 3" xfId="24863"/>
    <cellStyle name="20% - Accent4 4 4 6 4" xfId="43924"/>
    <cellStyle name="20% - Accent4 4 4 7" xfId="6795"/>
    <cellStyle name="20% - Accent4 4 4 7 2" xfId="15077"/>
    <cellStyle name="20% - Accent4 4 4 7 2 2" xfId="34139"/>
    <cellStyle name="20% - Accent4 4 4 7 2 3" xfId="53200"/>
    <cellStyle name="20% - Accent4 4 4 7 3" xfId="25861"/>
    <cellStyle name="20% - Accent4 4 4 7 4" xfId="44922"/>
    <cellStyle name="20% - Accent4 4 4 8" xfId="9289"/>
    <cellStyle name="20% - Accent4 4 4 8 2" xfId="17567"/>
    <cellStyle name="20% - Accent4 4 4 8 2 2" xfId="36629"/>
    <cellStyle name="20% - Accent4 4 4 8 2 3" xfId="55690"/>
    <cellStyle name="20% - Accent4 4 4 8 3" xfId="28351"/>
    <cellStyle name="20% - Accent4 4 4 8 4" xfId="47412"/>
    <cellStyle name="20% - Accent4 4 4 9" xfId="3574"/>
    <cellStyle name="20% - Accent4 4 4 9 2" xfId="22684"/>
    <cellStyle name="20% - Accent4 4 4 9 3" xfId="41745"/>
    <cellStyle name="20% - Accent4 4 5" xfId="724"/>
    <cellStyle name="20% - Accent4 4 5 2" xfId="725"/>
    <cellStyle name="20% - Accent4 4 5 2 2" xfId="6801"/>
    <cellStyle name="20% - Accent4 4 5 2 2 2" xfId="15083"/>
    <cellStyle name="20% - Accent4 4 5 2 2 2 2" xfId="34145"/>
    <cellStyle name="20% - Accent4 4 5 2 2 2 3" xfId="53206"/>
    <cellStyle name="20% - Accent4 4 5 2 2 3" xfId="25867"/>
    <cellStyle name="20% - Accent4 4 5 2 2 4" xfId="44928"/>
    <cellStyle name="20% - Accent4 4 5 2 3" xfId="9295"/>
    <cellStyle name="20% - Accent4 4 5 2 3 2" xfId="17573"/>
    <cellStyle name="20% - Accent4 4 5 2 3 2 2" xfId="36635"/>
    <cellStyle name="20% - Accent4 4 5 2 3 2 3" xfId="55696"/>
    <cellStyle name="20% - Accent4 4 5 2 3 3" xfId="28357"/>
    <cellStyle name="20% - Accent4 4 5 2 3 4" xfId="47418"/>
    <cellStyle name="20% - Accent4 4 5 2 4" xfId="3581"/>
    <cellStyle name="20% - Accent4 4 5 2 4 2" xfId="22691"/>
    <cellStyle name="20% - Accent4 4 5 2 4 3" xfId="41752"/>
    <cellStyle name="20% - Accent4 4 5 2 5" xfId="11907"/>
    <cellStyle name="20% - Accent4 4 5 2 5 2" xfId="30969"/>
    <cellStyle name="20% - Accent4 4 5 2 5 3" xfId="50030"/>
    <cellStyle name="20% - Accent4 4 5 2 6" xfId="20079"/>
    <cellStyle name="20% - Accent4 4 5 2 7" xfId="39140"/>
    <cellStyle name="20% - Accent4 4 5 3" xfId="6800"/>
    <cellStyle name="20% - Accent4 4 5 3 2" xfId="15082"/>
    <cellStyle name="20% - Accent4 4 5 3 2 2" xfId="34144"/>
    <cellStyle name="20% - Accent4 4 5 3 2 3" xfId="53205"/>
    <cellStyle name="20% - Accent4 4 5 3 3" xfId="25866"/>
    <cellStyle name="20% - Accent4 4 5 3 4" xfId="44927"/>
    <cellStyle name="20% - Accent4 4 5 4" xfId="9294"/>
    <cellStyle name="20% - Accent4 4 5 4 2" xfId="17572"/>
    <cellStyle name="20% - Accent4 4 5 4 2 2" xfId="36634"/>
    <cellStyle name="20% - Accent4 4 5 4 2 3" xfId="55695"/>
    <cellStyle name="20% - Accent4 4 5 4 3" xfId="28356"/>
    <cellStyle name="20% - Accent4 4 5 4 4" xfId="47417"/>
    <cellStyle name="20% - Accent4 4 5 5" xfId="3580"/>
    <cellStyle name="20% - Accent4 4 5 5 2" xfId="22690"/>
    <cellStyle name="20% - Accent4 4 5 5 3" xfId="41751"/>
    <cellStyle name="20% - Accent4 4 5 6" xfId="11906"/>
    <cellStyle name="20% - Accent4 4 5 6 2" xfId="30968"/>
    <cellStyle name="20% - Accent4 4 5 6 3" xfId="50029"/>
    <cellStyle name="20% - Accent4 4 5 7" xfId="20078"/>
    <cellStyle name="20% - Accent4 4 5 8" xfId="39139"/>
    <cellStyle name="20% - Accent4 4 6" xfId="726"/>
    <cellStyle name="20% - Accent4 4 6 2" xfId="727"/>
    <cellStyle name="20% - Accent4 4 6 2 2" xfId="6803"/>
    <cellStyle name="20% - Accent4 4 6 2 2 2" xfId="15085"/>
    <cellStyle name="20% - Accent4 4 6 2 2 2 2" xfId="34147"/>
    <cellStyle name="20% - Accent4 4 6 2 2 2 3" xfId="53208"/>
    <cellStyle name="20% - Accent4 4 6 2 2 3" xfId="25869"/>
    <cellStyle name="20% - Accent4 4 6 2 2 4" xfId="44930"/>
    <cellStyle name="20% - Accent4 4 6 2 3" xfId="9297"/>
    <cellStyle name="20% - Accent4 4 6 2 3 2" xfId="17575"/>
    <cellStyle name="20% - Accent4 4 6 2 3 2 2" xfId="36637"/>
    <cellStyle name="20% - Accent4 4 6 2 3 2 3" xfId="55698"/>
    <cellStyle name="20% - Accent4 4 6 2 3 3" xfId="28359"/>
    <cellStyle name="20% - Accent4 4 6 2 3 4" xfId="47420"/>
    <cellStyle name="20% - Accent4 4 6 2 4" xfId="3583"/>
    <cellStyle name="20% - Accent4 4 6 2 4 2" xfId="22693"/>
    <cellStyle name="20% - Accent4 4 6 2 4 3" xfId="41754"/>
    <cellStyle name="20% - Accent4 4 6 2 5" xfId="11909"/>
    <cellStyle name="20% - Accent4 4 6 2 5 2" xfId="30971"/>
    <cellStyle name="20% - Accent4 4 6 2 5 3" xfId="50032"/>
    <cellStyle name="20% - Accent4 4 6 2 6" xfId="20081"/>
    <cellStyle name="20% - Accent4 4 6 2 7" xfId="39142"/>
    <cellStyle name="20% - Accent4 4 6 3" xfId="6802"/>
    <cellStyle name="20% - Accent4 4 6 3 2" xfId="15084"/>
    <cellStyle name="20% - Accent4 4 6 3 2 2" xfId="34146"/>
    <cellStyle name="20% - Accent4 4 6 3 2 3" xfId="53207"/>
    <cellStyle name="20% - Accent4 4 6 3 3" xfId="25868"/>
    <cellStyle name="20% - Accent4 4 6 3 4" xfId="44929"/>
    <cellStyle name="20% - Accent4 4 6 4" xfId="9296"/>
    <cellStyle name="20% - Accent4 4 6 4 2" xfId="17574"/>
    <cellStyle name="20% - Accent4 4 6 4 2 2" xfId="36636"/>
    <cellStyle name="20% - Accent4 4 6 4 2 3" xfId="55697"/>
    <cellStyle name="20% - Accent4 4 6 4 3" xfId="28358"/>
    <cellStyle name="20% - Accent4 4 6 4 4" xfId="47419"/>
    <cellStyle name="20% - Accent4 4 6 5" xfId="3582"/>
    <cellStyle name="20% - Accent4 4 6 5 2" xfId="22692"/>
    <cellStyle name="20% - Accent4 4 6 5 3" xfId="41753"/>
    <cellStyle name="20% - Accent4 4 6 6" xfId="11908"/>
    <cellStyle name="20% - Accent4 4 6 6 2" xfId="30970"/>
    <cellStyle name="20% - Accent4 4 6 6 3" xfId="50031"/>
    <cellStyle name="20% - Accent4 4 6 7" xfId="20080"/>
    <cellStyle name="20% - Accent4 4 6 8" xfId="39141"/>
    <cellStyle name="20% - Accent4 4 7" xfId="728"/>
    <cellStyle name="20% - Accent4 4 7 2" xfId="6804"/>
    <cellStyle name="20% - Accent4 4 7 2 2" xfId="15086"/>
    <cellStyle name="20% - Accent4 4 7 2 2 2" xfId="34148"/>
    <cellStyle name="20% - Accent4 4 7 2 2 3" xfId="53209"/>
    <cellStyle name="20% - Accent4 4 7 2 3" xfId="25870"/>
    <cellStyle name="20% - Accent4 4 7 2 4" xfId="44931"/>
    <cellStyle name="20% - Accent4 4 7 3" xfId="9298"/>
    <cellStyle name="20% - Accent4 4 7 3 2" xfId="17576"/>
    <cellStyle name="20% - Accent4 4 7 3 2 2" xfId="36638"/>
    <cellStyle name="20% - Accent4 4 7 3 2 3" xfId="55699"/>
    <cellStyle name="20% - Accent4 4 7 3 3" xfId="28360"/>
    <cellStyle name="20% - Accent4 4 7 3 4" xfId="47421"/>
    <cellStyle name="20% - Accent4 4 7 4" xfId="3584"/>
    <cellStyle name="20% - Accent4 4 7 4 2" xfId="22694"/>
    <cellStyle name="20% - Accent4 4 7 4 3" xfId="41755"/>
    <cellStyle name="20% - Accent4 4 7 5" xfId="11910"/>
    <cellStyle name="20% - Accent4 4 7 5 2" xfId="30972"/>
    <cellStyle name="20% - Accent4 4 7 5 3" xfId="50033"/>
    <cellStyle name="20% - Accent4 4 7 6" xfId="20082"/>
    <cellStyle name="20% - Accent4 4 7 7" xfId="39143"/>
    <cellStyle name="20% - Accent4 4 8" xfId="729"/>
    <cellStyle name="20% - Accent4 4 8 2" xfId="6805"/>
    <cellStyle name="20% - Accent4 4 8 2 2" xfId="15087"/>
    <cellStyle name="20% - Accent4 4 8 2 2 2" xfId="34149"/>
    <cellStyle name="20% - Accent4 4 8 2 2 3" xfId="53210"/>
    <cellStyle name="20% - Accent4 4 8 2 3" xfId="25871"/>
    <cellStyle name="20% - Accent4 4 8 2 4" xfId="44932"/>
    <cellStyle name="20% - Accent4 4 8 3" xfId="9299"/>
    <cellStyle name="20% - Accent4 4 8 3 2" xfId="17577"/>
    <cellStyle name="20% - Accent4 4 8 3 2 2" xfId="36639"/>
    <cellStyle name="20% - Accent4 4 8 3 2 3" xfId="55700"/>
    <cellStyle name="20% - Accent4 4 8 3 3" xfId="28361"/>
    <cellStyle name="20% - Accent4 4 8 3 4" xfId="47422"/>
    <cellStyle name="20% - Accent4 4 8 4" xfId="3585"/>
    <cellStyle name="20% - Accent4 4 8 4 2" xfId="22695"/>
    <cellStyle name="20% - Accent4 4 8 4 3" xfId="41756"/>
    <cellStyle name="20% - Accent4 4 8 5" xfId="11911"/>
    <cellStyle name="20% - Accent4 4 8 5 2" xfId="30973"/>
    <cellStyle name="20% - Accent4 4 8 5 3" xfId="50034"/>
    <cellStyle name="20% - Accent4 4 8 6" xfId="20083"/>
    <cellStyle name="20% - Accent4 4 8 7" xfId="39144"/>
    <cellStyle name="20% - Accent4 4 9" xfId="3586"/>
    <cellStyle name="20% - Accent4 4 9 2" xfId="11912"/>
    <cellStyle name="20% - Accent4 4 9 2 2" xfId="30974"/>
    <cellStyle name="20% - Accent4 4 9 2 3" xfId="50035"/>
    <cellStyle name="20% - Accent4 4 9 3" xfId="22696"/>
    <cellStyle name="20% - Accent4 4 9 4" xfId="41757"/>
    <cellStyle name="20% - Accent4 5" xfId="730"/>
    <cellStyle name="20% - Accent4 5 10" xfId="3587"/>
    <cellStyle name="20% - Accent4 5 10 2" xfId="22697"/>
    <cellStyle name="20% - Accent4 5 10 3" xfId="41758"/>
    <cellStyle name="20% - Accent4 5 11" xfId="11913"/>
    <cellStyle name="20% - Accent4 5 11 2" xfId="30975"/>
    <cellStyle name="20% - Accent4 5 11 3" xfId="50036"/>
    <cellStyle name="20% - Accent4 5 12" xfId="20084"/>
    <cellStyle name="20% - Accent4 5 13" xfId="39145"/>
    <cellStyle name="20% - Accent4 5 2" xfId="731"/>
    <cellStyle name="20% - Accent4 5 2 2" xfId="732"/>
    <cellStyle name="20% - Accent4 5 2 2 2" xfId="6808"/>
    <cellStyle name="20% - Accent4 5 2 2 2 2" xfId="15090"/>
    <cellStyle name="20% - Accent4 5 2 2 2 2 2" xfId="34152"/>
    <cellStyle name="20% - Accent4 5 2 2 2 2 3" xfId="53213"/>
    <cellStyle name="20% - Accent4 5 2 2 2 3" xfId="25874"/>
    <cellStyle name="20% - Accent4 5 2 2 2 4" xfId="44935"/>
    <cellStyle name="20% - Accent4 5 2 2 3" xfId="9302"/>
    <cellStyle name="20% - Accent4 5 2 2 3 2" xfId="17580"/>
    <cellStyle name="20% - Accent4 5 2 2 3 2 2" xfId="36642"/>
    <cellStyle name="20% - Accent4 5 2 2 3 2 3" xfId="55703"/>
    <cellStyle name="20% - Accent4 5 2 2 3 3" xfId="28364"/>
    <cellStyle name="20% - Accent4 5 2 2 3 4" xfId="47425"/>
    <cellStyle name="20% - Accent4 5 2 2 4" xfId="3589"/>
    <cellStyle name="20% - Accent4 5 2 2 4 2" xfId="22699"/>
    <cellStyle name="20% - Accent4 5 2 2 4 3" xfId="41760"/>
    <cellStyle name="20% - Accent4 5 2 2 5" xfId="11915"/>
    <cellStyle name="20% - Accent4 5 2 2 5 2" xfId="30977"/>
    <cellStyle name="20% - Accent4 5 2 2 5 3" xfId="50038"/>
    <cellStyle name="20% - Accent4 5 2 2 6" xfId="20086"/>
    <cellStyle name="20% - Accent4 5 2 2 7" xfId="39147"/>
    <cellStyle name="20% - Accent4 5 2 3" xfId="6807"/>
    <cellStyle name="20% - Accent4 5 2 3 2" xfId="15089"/>
    <cellStyle name="20% - Accent4 5 2 3 2 2" xfId="34151"/>
    <cellStyle name="20% - Accent4 5 2 3 2 3" xfId="53212"/>
    <cellStyle name="20% - Accent4 5 2 3 3" xfId="25873"/>
    <cellStyle name="20% - Accent4 5 2 3 4" xfId="44934"/>
    <cellStyle name="20% - Accent4 5 2 4" xfId="9301"/>
    <cellStyle name="20% - Accent4 5 2 4 2" xfId="17579"/>
    <cellStyle name="20% - Accent4 5 2 4 2 2" xfId="36641"/>
    <cellStyle name="20% - Accent4 5 2 4 2 3" xfId="55702"/>
    <cellStyle name="20% - Accent4 5 2 4 3" xfId="28363"/>
    <cellStyle name="20% - Accent4 5 2 4 4" xfId="47424"/>
    <cellStyle name="20% - Accent4 5 2 5" xfId="3588"/>
    <cellStyle name="20% - Accent4 5 2 5 2" xfId="22698"/>
    <cellStyle name="20% - Accent4 5 2 5 3" xfId="41759"/>
    <cellStyle name="20% - Accent4 5 2 6" xfId="11914"/>
    <cellStyle name="20% - Accent4 5 2 6 2" xfId="30976"/>
    <cellStyle name="20% - Accent4 5 2 6 3" xfId="50037"/>
    <cellStyle name="20% - Accent4 5 2 7" xfId="20085"/>
    <cellStyle name="20% - Accent4 5 2 8" xfId="39146"/>
    <cellStyle name="20% - Accent4 5 3" xfId="733"/>
    <cellStyle name="20% - Accent4 5 3 2" xfId="734"/>
    <cellStyle name="20% - Accent4 5 3 2 2" xfId="6810"/>
    <cellStyle name="20% - Accent4 5 3 2 2 2" xfId="15092"/>
    <cellStyle name="20% - Accent4 5 3 2 2 2 2" xfId="34154"/>
    <cellStyle name="20% - Accent4 5 3 2 2 2 3" xfId="53215"/>
    <cellStyle name="20% - Accent4 5 3 2 2 3" xfId="25876"/>
    <cellStyle name="20% - Accent4 5 3 2 2 4" xfId="44937"/>
    <cellStyle name="20% - Accent4 5 3 2 3" xfId="9304"/>
    <cellStyle name="20% - Accent4 5 3 2 3 2" xfId="17582"/>
    <cellStyle name="20% - Accent4 5 3 2 3 2 2" xfId="36644"/>
    <cellStyle name="20% - Accent4 5 3 2 3 2 3" xfId="55705"/>
    <cellStyle name="20% - Accent4 5 3 2 3 3" xfId="28366"/>
    <cellStyle name="20% - Accent4 5 3 2 3 4" xfId="47427"/>
    <cellStyle name="20% - Accent4 5 3 2 4" xfId="3591"/>
    <cellStyle name="20% - Accent4 5 3 2 4 2" xfId="22701"/>
    <cellStyle name="20% - Accent4 5 3 2 4 3" xfId="41762"/>
    <cellStyle name="20% - Accent4 5 3 2 5" xfId="11917"/>
    <cellStyle name="20% - Accent4 5 3 2 5 2" xfId="30979"/>
    <cellStyle name="20% - Accent4 5 3 2 5 3" xfId="50040"/>
    <cellStyle name="20% - Accent4 5 3 2 6" xfId="20088"/>
    <cellStyle name="20% - Accent4 5 3 2 7" xfId="39149"/>
    <cellStyle name="20% - Accent4 5 3 3" xfId="6809"/>
    <cellStyle name="20% - Accent4 5 3 3 2" xfId="15091"/>
    <cellStyle name="20% - Accent4 5 3 3 2 2" xfId="34153"/>
    <cellStyle name="20% - Accent4 5 3 3 2 3" xfId="53214"/>
    <cellStyle name="20% - Accent4 5 3 3 3" xfId="25875"/>
    <cellStyle name="20% - Accent4 5 3 3 4" xfId="44936"/>
    <cellStyle name="20% - Accent4 5 3 4" xfId="9303"/>
    <cellStyle name="20% - Accent4 5 3 4 2" xfId="17581"/>
    <cellStyle name="20% - Accent4 5 3 4 2 2" xfId="36643"/>
    <cellStyle name="20% - Accent4 5 3 4 2 3" xfId="55704"/>
    <cellStyle name="20% - Accent4 5 3 4 3" xfId="28365"/>
    <cellStyle name="20% - Accent4 5 3 4 4" xfId="47426"/>
    <cellStyle name="20% - Accent4 5 3 5" xfId="3590"/>
    <cellStyle name="20% - Accent4 5 3 5 2" xfId="22700"/>
    <cellStyle name="20% - Accent4 5 3 5 3" xfId="41761"/>
    <cellStyle name="20% - Accent4 5 3 6" xfId="11916"/>
    <cellStyle name="20% - Accent4 5 3 6 2" xfId="30978"/>
    <cellStyle name="20% - Accent4 5 3 6 3" xfId="50039"/>
    <cellStyle name="20% - Accent4 5 3 7" xfId="20087"/>
    <cellStyle name="20% - Accent4 5 3 8" xfId="39148"/>
    <cellStyle name="20% - Accent4 5 4" xfId="735"/>
    <cellStyle name="20% - Accent4 5 4 2" xfId="6811"/>
    <cellStyle name="20% - Accent4 5 4 2 2" xfId="15093"/>
    <cellStyle name="20% - Accent4 5 4 2 2 2" xfId="34155"/>
    <cellStyle name="20% - Accent4 5 4 2 2 3" xfId="53216"/>
    <cellStyle name="20% - Accent4 5 4 2 3" xfId="25877"/>
    <cellStyle name="20% - Accent4 5 4 2 4" xfId="44938"/>
    <cellStyle name="20% - Accent4 5 4 3" xfId="9305"/>
    <cellStyle name="20% - Accent4 5 4 3 2" xfId="17583"/>
    <cellStyle name="20% - Accent4 5 4 3 2 2" xfId="36645"/>
    <cellStyle name="20% - Accent4 5 4 3 2 3" xfId="55706"/>
    <cellStyle name="20% - Accent4 5 4 3 3" xfId="28367"/>
    <cellStyle name="20% - Accent4 5 4 3 4" xfId="47428"/>
    <cellStyle name="20% - Accent4 5 4 4" xfId="3592"/>
    <cellStyle name="20% - Accent4 5 4 4 2" xfId="22702"/>
    <cellStyle name="20% - Accent4 5 4 4 3" xfId="41763"/>
    <cellStyle name="20% - Accent4 5 4 5" xfId="11918"/>
    <cellStyle name="20% - Accent4 5 4 5 2" xfId="30980"/>
    <cellStyle name="20% - Accent4 5 4 5 3" xfId="50041"/>
    <cellStyle name="20% - Accent4 5 4 6" xfId="20089"/>
    <cellStyle name="20% - Accent4 5 4 7" xfId="39150"/>
    <cellStyle name="20% - Accent4 5 5" xfId="736"/>
    <cellStyle name="20% - Accent4 5 5 2" xfId="6812"/>
    <cellStyle name="20% - Accent4 5 5 2 2" xfId="15094"/>
    <cellStyle name="20% - Accent4 5 5 2 2 2" xfId="34156"/>
    <cellStyle name="20% - Accent4 5 5 2 2 3" xfId="53217"/>
    <cellStyle name="20% - Accent4 5 5 2 3" xfId="25878"/>
    <cellStyle name="20% - Accent4 5 5 2 4" xfId="44939"/>
    <cellStyle name="20% - Accent4 5 5 3" xfId="9306"/>
    <cellStyle name="20% - Accent4 5 5 3 2" xfId="17584"/>
    <cellStyle name="20% - Accent4 5 5 3 2 2" xfId="36646"/>
    <cellStyle name="20% - Accent4 5 5 3 2 3" xfId="55707"/>
    <cellStyle name="20% - Accent4 5 5 3 3" xfId="28368"/>
    <cellStyle name="20% - Accent4 5 5 3 4" xfId="47429"/>
    <cellStyle name="20% - Accent4 5 5 4" xfId="3593"/>
    <cellStyle name="20% - Accent4 5 5 4 2" xfId="22703"/>
    <cellStyle name="20% - Accent4 5 5 4 3" xfId="41764"/>
    <cellStyle name="20% - Accent4 5 5 5" xfId="11919"/>
    <cellStyle name="20% - Accent4 5 5 5 2" xfId="30981"/>
    <cellStyle name="20% - Accent4 5 5 5 3" xfId="50042"/>
    <cellStyle name="20% - Accent4 5 5 6" xfId="20090"/>
    <cellStyle name="20% - Accent4 5 5 7" xfId="39151"/>
    <cellStyle name="20% - Accent4 5 6" xfId="3594"/>
    <cellStyle name="20% - Accent4 5 6 2" xfId="11920"/>
    <cellStyle name="20% - Accent4 5 6 2 2" xfId="30982"/>
    <cellStyle name="20% - Accent4 5 6 2 3" xfId="50043"/>
    <cellStyle name="20% - Accent4 5 6 3" xfId="22704"/>
    <cellStyle name="20% - Accent4 5 6 4" xfId="41765"/>
    <cellStyle name="20% - Accent4 5 7" xfId="5741"/>
    <cellStyle name="20% - Accent4 5 7 2" xfId="14026"/>
    <cellStyle name="20% - Accent4 5 7 2 2" xfId="33088"/>
    <cellStyle name="20% - Accent4 5 7 2 3" xfId="52149"/>
    <cellStyle name="20% - Accent4 5 7 3" xfId="24810"/>
    <cellStyle name="20% - Accent4 5 7 4" xfId="43871"/>
    <cellStyle name="20% - Accent4 5 8" xfId="6806"/>
    <cellStyle name="20% - Accent4 5 8 2" xfId="15088"/>
    <cellStyle name="20% - Accent4 5 8 2 2" xfId="34150"/>
    <cellStyle name="20% - Accent4 5 8 2 3" xfId="53211"/>
    <cellStyle name="20% - Accent4 5 8 3" xfId="25872"/>
    <cellStyle name="20% - Accent4 5 8 4" xfId="44933"/>
    <cellStyle name="20% - Accent4 5 9" xfId="9300"/>
    <cellStyle name="20% - Accent4 5 9 2" xfId="17578"/>
    <cellStyle name="20% - Accent4 5 9 2 2" xfId="36640"/>
    <cellStyle name="20% - Accent4 5 9 2 3" xfId="55701"/>
    <cellStyle name="20% - Accent4 5 9 3" xfId="28362"/>
    <cellStyle name="20% - Accent4 5 9 4" xfId="47423"/>
    <cellStyle name="20% - Accent4 6" xfId="737"/>
    <cellStyle name="20% - Accent4 6 10" xfId="3595"/>
    <cellStyle name="20% - Accent4 6 10 2" xfId="22705"/>
    <cellStyle name="20% - Accent4 6 10 3" xfId="41766"/>
    <cellStyle name="20% - Accent4 6 11" xfId="11921"/>
    <cellStyle name="20% - Accent4 6 11 2" xfId="30983"/>
    <cellStyle name="20% - Accent4 6 11 3" xfId="50044"/>
    <cellStyle name="20% - Accent4 6 12" xfId="20091"/>
    <cellStyle name="20% - Accent4 6 13" xfId="39152"/>
    <cellStyle name="20% - Accent4 6 2" xfId="738"/>
    <cellStyle name="20% - Accent4 6 2 2" xfId="739"/>
    <cellStyle name="20% - Accent4 6 2 2 2" xfId="6815"/>
    <cellStyle name="20% - Accent4 6 2 2 2 2" xfId="15097"/>
    <cellStyle name="20% - Accent4 6 2 2 2 2 2" xfId="34159"/>
    <cellStyle name="20% - Accent4 6 2 2 2 2 3" xfId="53220"/>
    <cellStyle name="20% - Accent4 6 2 2 2 3" xfId="25881"/>
    <cellStyle name="20% - Accent4 6 2 2 2 4" xfId="44942"/>
    <cellStyle name="20% - Accent4 6 2 2 3" xfId="9309"/>
    <cellStyle name="20% - Accent4 6 2 2 3 2" xfId="17587"/>
    <cellStyle name="20% - Accent4 6 2 2 3 2 2" xfId="36649"/>
    <cellStyle name="20% - Accent4 6 2 2 3 2 3" xfId="55710"/>
    <cellStyle name="20% - Accent4 6 2 2 3 3" xfId="28371"/>
    <cellStyle name="20% - Accent4 6 2 2 3 4" xfId="47432"/>
    <cellStyle name="20% - Accent4 6 2 2 4" xfId="3597"/>
    <cellStyle name="20% - Accent4 6 2 2 4 2" xfId="22707"/>
    <cellStyle name="20% - Accent4 6 2 2 4 3" xfId="41768"/>
    <cellStyle name="20% - Accent4 6 2 2 5" xfId="11923"/>
    <cellStyle name="20% - Accent4 6 2 2 5 2" xfId="30985"/>
    <cellStyle name="20% - Accent4 6 2 2 5 3" xfId="50046"/>
    <cellStyle name="20% - Accent4 6 2 2 6" xfId="20093"/>
    <cellStyle name="20% - Accent4 6 2 2 7" xfId="39154"/>
    <cellStyle name="20% - Accent4 6 2 3" xfId="6814"/>
    <cellStyle name="20% - Accent4 6 2 3 2" xfId="15096"/>
    <cellStyle name="20% - Accent4 6 2 3 2 2" xfId="34158"/>
    <cellStyle name="20% - Accent4 6 2 3 2 3" xfId="53219"/>
    <cellStyle name="20% - Accent4 6 2 3 3" xfId="25880"/>
    <cellStyle name="20% - Accent4 6 2 3 4" xfId="44941"/>
    <cellStyle name="20% - Accent4 6 2 4" xfId="9308"/>
    <cellStyle name="20% - Accent4 6 2 4 2" xfId="17586"/>
    <cellStyle name="20% - Accent4 6 2 4 2 2" xfId="36648"/>
    <cellStyle name="20% - Accent4 6 2 4 2 3" xfId="55709"/>
    <cellStyle name="20% - Accent4 6 2 4 3" xfId="28370"/>
    <cellStyle name="20% - Accent4 6 2 4 4" xfId="47431"/>
    <cellStyle name="20% - Accent4 6 2 5" xfId="3596"/>
    <cellStyle name="20% - Accent4 6 2 5 2" xfId="22706"/>
    <cellStyle name="20% - Accent4 6 2 5 3" xfId="41767"/>
    <cellStyle name="20% - Accent4 6 2 6" xfId="11922"/>
    <cellStyle name="20% - Accent4 6 2 6 2" xfId="30984"/>
    <cellStyle name="20% - Accent4 6 2 6 3" xfId="50045"/>
    <cellStyle name="20% - Accent4 6 2 7" xfId="20092"/>
    <cellStyle name="20% - Accent4 6 2 8" xfId="39153"/>
    <cellStyle name="20% - Accent4 6 3" xfId="740"/>
    <cellStyle name="20% - Accent4 6 3 2" xfId="741"/>
    <cellStyle name="20% - Accent4 6 3 2 2" xfId="6817"/>
    <cellStyle name="20% - Accent4 6 3 2 2 2" xfId="15099"/>
    <cellStyle name="20% - Accent4 6 3 2 2 2 2" xfId="34161"/>
    <cellStyle name="20% - Accent4 6 3 2 2 2 3" xfId="53222"/>
    <cellStyle name="20% - Accent4 6 3 2 2 3" xfId="25883"/>
    <cellStyle name="20% - Accent4 6 3 2 2 4" xfId="44944"/>
    <cellStyle name="20% - Accent4 6 3 2 3" xfId="9311"/>
    <cellStyle name="20% - Accent4 6 3 2 3 2" xfId="17589"/>
    <cellStyle name="20% - Accent4 6 3 2 3 2 2" xfId="36651"/>
    <cellStyle name="20% - Accent4 6 3 2 3 2 3" xfId="55712"/>
    <cellStyle name="20% - Accent4 6 3 2 3 3" xfId="28373"/>
    <cellStyle name="20% - Accent4 6 3 2 3 4" xfId="47434"/>
    <cellStyle name="20% - Accent4 6 3 2 4" xfId="3599"/>
    <cellStyle name="20% - Accent4 6 3 2 4 2" xfId="22709"/>
    <cellStyle name="20% - Accent4 6 3 2 4 3" xfId="41770"/>
    <cellStyle name="20% - Accent4 6 3 2 5" xfId="11925"/>
    <cellStyle name="20% - Accent4 6 3 2 5 2" xfId="30987"/>
    <cellStyle name="20% - Accent4 6 3 2 5 3" xfId="50048"/>
    <cellStyle name="20% - Accent4 6 3 2 6" xfId="20095"/>
    <cellStyle name="20% - Accent4 6 3 2 7" xfId="39156"/>
    <cellStyle name="20% - Accent4 6 3 3" xfId="6816"/>
    <cellStyle name="20% - Accent4 6 3 3 2" xfId="15098"/>
    <cellStyle name="20% - Accent4 6 3 3 2 2" xfId="34160"/>
    <cellStyle name="20% - Accent4 6 3 3 2 3" xfId="53221"/>
    <cellStyle name="20% - Accent4 6 3 3 3" xfId="25882"/>
    <cellStyle name="20% - Accent4 6 3 3 4" xfId="44943"/>
    <cellStyle name="20% - Accent4 6 3 4" xfId="9310"/>
    <cellStyle name="20% - Accent4 6 3 4 2" xfId="17588"/>
    <cellStyle name="20% - Accent4 6 3 4 2 2" xfId="36650"/>
    <cellStyle name="20% - Accent4 6 3 4 2 3" xfId="55711"/>
    <cellStyle name="20% - Accent4 6 3 4 3" xfId="28372"/>
    <cellStyle name="20% - Accent4 6 3 4 4" xfId="47433"/>
    <cellStyle name="20% - Accent4 6 3 5" xfId="3598"/>
    <cellStyle name="20% - Accent4 6 3 5 2" xfId="22708"/>
    <cellStyle name="20% - Accent4 6 3 5 3" xfId="41769"/>
    <cellStyle name="20% - Accent4 6 3 6" xfId="11924"/>
    <cellStyle name="20% - Accent4 6 3 6 2" xfId="30986"/>
    <cellStyle name="20% - Accent4 6 3 6 3" xfId="50047"/>
    <cellStyle name="20% - Accent4 6 3 7" xfId="20094"/>
    <cellStyle name="20% - Accent4 6 3 8" xfId="39155"/>
    <cellStyle name="20% - Accent4 6 4" xfId="742"/>
    <cellStyle name="20% - Accent4 6 4 2" xfId="6818"/>
    <cellStyle name="20% - Accent4 6 4 2 2" xfId="15100"/>
    <cellStyle name="20% - Accent4 6 4 2 2 2" xfId="34162"/>
    <cellStyle name="20% - Accent4 6 4 2 2 3" xfId="53223"/>
    <cellStyle name="20% - Accent4 6 4 2 3" xfId="25884"/>
    <cellStyle name="20% - Accent4 6 4 2 4" xfId="44945"/>
    <cellStyle name="20% - Accent4 6 4 3" xfId="9312"/>
    <cellStyle name="20% - Accent4 6 4 3 2" xfId="17590"/>
    <cellStyle name="20% - Accent4 6 4 3 2 2" xfId="36652"/>
    <cellStyle name="20% - Accent4 6 4 3 2 3" xfId="55713"/>
    <cellStyle name="20% - Accent4 6 4 3 3" xfId="28374"/>
    <cellStyle name="20% - Accent4 6 4 3 4" xfId="47435"/>
    <cellStyle name="20% - Accent4 6 4 4" xfId="3600"/>
    <cellStyle name="20% - Accent4 6 4 4 2" xfId="22710"/>
    <cellStyle name="20% - Accent4 6 4 4 3" xfId="41771"/>
    <cellStyle name="20% - Accent4 6 4 5" xfId="11926"/>
    <cellStyle name="20% - Accent4 6 4 5 2" xfId="30988"/>
    <cellStyle name="20% - Accent4 6 4 5 3" xfId="50049"/>
    <cellStyle name="20% - Accent4 6 4 6" xfId="20096"/>
    <cellStyle name="20% - Accent4 6 4 7" xfId="39157"/>
    <cellStyle name="20% - Accent4 6 5" xfId="743"/>
    <cellStyle name="20% - Accent4 6 5 2" xfId="6819"/>
    <cellStyle name="20% - Accent4 6 5 2 2" xfId="15101"/>
    <cellStyle name="20% - Accent4 6 5 2 2 2" xfId="34163"/>
    <cellStyle name="20% - Accent4 6 5 2 2 3" xfId="53224"/>
    <cellStyle name="20% - Accent4 6 5 2 3" xfId="25885"/>
    <cellStyle name="20% - Accent4 6 5 2 4" xfId="44946"/>
    <cellStyle name="20% - Accent4 6 5 3" xfId="9313"/>
    <cellStyle name="20% - Accent4 6 5 3 2" xfId="17591"/>
    <cellStyle name="20% - Accent4 6 5 3 2 2" xfId="36653"/>
    <cellStyle name="20% - Accent4 6 5 3 2 3" xfId="55714"/>
    <cellStyle name="20% - Accent4 6 5 3 3" xfId="28375"/>
    <cellStyle name="20% - Accent4 6 5 3 4" xfId="47436"/>
    <cellStyle name="20% - Accent4 6 5 4" xfId="3601"/>
    <cellStyle name="20% - Accent4 6 5 4 2" xfId="22711"/>
    <cellStyle name="20% - Accent4 6 5 4 3" xfId="41772"/>
    <cellStyle name="20% - Accent4 6 5 5" xfId="11927"/>
    <cellStyle name="20% - Accent4 6 5 5 2" xfId="30989"/>
    <cellStyle name="20% - Accent4 6 5 5 3" xfId="50050"/>
    <cellStyle name="20% - Accent4 6 5 6" xfId="20097"/>
    <cellStyle name="20% - Accent4 6 5 7" xfId="39158"/>
    <cellStyle name="20% - Accent4 6 6" xfId="3602"/>
    <cellStyle name="20% - Accent4 6 6 2" xfId="11928"/>
    <cellStyle name="20% - Accent4 6 6 2 2" xfId="30990"/>
    <cellStyle name="20% - Accent4 6 6 2 3" xfId="50051"/>
    <cellStyle name="20% - Accent4 6 6 3" xfId="22712"/>
    <cellStyle name="20% - Accent4 6 6 4" xfId="41773"/>
    <cellStyle name="20% - Accent4 6 7" xfId="5830"/>
    <cellStyle name="20% - Accent4 6 7 2" xfId="14112"/>
    <cellStyle name="20% - Accent4 6 7 2 2" xfId="33174"/>
    <cellStyle name="20% - Accent4 6 7 2 3" xfId="52235"/>
    <cellStyle name="20% - Accent4 6 7 3" xfId="24896"/>
    <cellStyle name="20% - Accent4 6 7 4" xfId="43957"/>
    <cellStyle name="20% - Accent4 6 8" xfId="6813"/>
    <cellStyle name="20% - Accent4 6 8 2" xfId="15095"/>
    <cellStyle name="20% - Accent4 6 8 2 2" xfId="34157"/>
    <cellStyle name="20% - Accent4 6 8 2 3" xfId="53218"/>
    <cellStyle name="20% - Accent4 6 8 3" xfId="25879"/>
    <cellStyle name="20% - Accent4 6 8 4" xfId="44940"/>
    <cellStyle name="20% - Accent4 6 9" xfId="9307"/>
    <cellStyle name="20% - Accent4 6 9 2" xfId="17585"/>
    <cellStyle name="20% - Accent4 6 9 2 2" xfId="36647"/>
    <cellStyle name="20% - Accent4 6 9 2 3" xfId="55708"/>
    <cellStyle name="20% - Accent4 6 9 3" xfId="28369"/>
    <cellStyle name="20% - Accent4 6 9 4" xfId="47430"/>
    <cellStyle name="20% - Accent4 7" xfId="744"/>
    <cellStyle name="20% - Accent4 7 10" xfId="3603"/>
    <cellStyle name="20% - Accent4 7 10 2" xfId="22713"/>
    <cellStyle name="20% - Accent4 7 10 3" xfId="41774"/>
    <cellStyle name="20% - Accent4 7 11" xfId="11929"/>
    <cellStyle name="20% - Accent4 7 11 2" xfId="30991"/>
    <cellStyle name="20% - Accent4 7 11 3" xfId="50052"/>
    <cellStyle name="20% - Accent4 7 12" xfId="20098"/>
    <cellStyle name="20% - Accent4 7 13" xfId="39159"/>
    <cellStyle name="20% - Accent4 7 2" xfId="745"/>
    <cellStyle name="20% - Accent4 7 2 2" xfId="746"/>
    <cellStyle name="20% - Accent4 7 2 2 2" xfId="6822"/>
    <cellStyle name="20% - Accent4 7 2 2 2 2" xfId="15104"/>
    <cellStyle name="20% - Accent4 7 2 2 2 2 2" xfId="34166"/>
    <cellStyle name="20% - Accent4 7 2 2 2 2 3" xfId="53227"/>
    <cellStyle name="20% - Accent4 7 2 2 2 3" xfId="25888"/>
    <cellStyle name="20% - Accent4 7 2 2 2 4" xfId="44949"/>
    <cellStyle name="20% - Accent4 7 2 2 3" xfId="9316"/>
    <cellStyle name="20% - Accent4 7 2 2 3 2" xfId="17594"/>
    <cellStyle name="20% - Accent4 7 2 2 3 2 2" xfId="36656"/>
    <cellStyle name="20% - Accent4 7 2 2 3 2 3" xfId="55717"/>
    <cellStyle name="20% - Accent4 7 2 2 3 3" xfId="28378"/>
    <cellStyle name="20% - Accent4 7 2 2 3 4" xfId="47439"/>
    <cellStyle name="20% - Accent4 7 2 2 4" xfId="3605"/>
    <cellStyle name="20% - Accent4 7 2 2 4 2" xfId="22715"/>
    <cellStyle name="20% - Accent4 7 2 2 4 3" xfId="41776"/>
    <cellStyle name="20% - Accent4 7 2 2 5" xfId="11931"/>
    <cellStyle name="20% - Accent4 7 2 2 5 2" xfId="30993"/>
    <cellStyle name="20% - Accent4 7 2 2 5 3" xfId="50054"/>
    <cellStyle name="20% - Accent4 7 2 2 6" xfId="20100"/>
    <cellStyle name="20% - Accent4 7 2 2 7" xfId="39161"/>
    <cellStyle name="20% - Accent4 7 2 3" xfId="6821"/>
    <cellStyle name="20% - Accent4 7 2 3 2" xfId="15103"/>
    <cellStyle name="20% - Accent4 7 2 3 2 2" xfId="34165"/>
    <cellStyle name="20% - Accent4 7 2 3 2 3" xfId="53226"/>
    <cellStyle name="20% - Accent4 7 2 3 3" xfId="25887"/>
    <cellStyle name="20% - Accent4 7 2 3 4" xfId="44948"/>
    <cellStyle name="20% - Accent4 7 2 4" xfId="9315"/>
    <cellStyle name="20% - Accent4 7 2 4 2" xfId="17593"/>
    <cellStyle name="20% - Accent4 7 2 4 2 2" xfId="36655"/>
    <cellStyle name="20% - Accent4 7 2 4 2 3" xfId="55716"/>
    <cellStyle name="20% - Accent4 7 2 4 3" xfId="28377"/>
    <cellStyle name="20% - Accent4 7 2 4 4" xfId="47438"/>
    <cellStyle name="20% - Accent4 7 2 5" xfId="3604"/>
    <cellStyle name="20% - Accent4 7 2 5 2" xfId="22714"/>
    <cellStyle name="20% - Accent4 7 2 5 3" xfId="41775"/>
    <cellStyle name="20% - Accent4 7 2 6" xfId="11930"/>
    <cellStyle name="20% - Accent4 7 2 6 2" xfId="30992"/>
    <cellStyle name="20% - Accent4 7 2 6 3" xfId="50053"/>
    <cellStyle name="20% - Accent4 7 2 7" xfId="20099"/>
    <cellStyle name="20% - Accent4 7 2 8" xfId="39160"/>
    <cellStyle name="20% - Accent4 7 3" xfId="747"/>
    <cellStyle name="20% - Accent4 7 3 2" xfId="748"/>
    <cellStyle name="20% - Accent4 7 3 2 2" xfId="6824"/>
    <cellStyle name="20% - Accent4 7 3 2 2 2" xfId="15106"/>
    <cellStyle name="20% - Accent4 7 3 2 2 2 2" xfId="34168"/>
    <cellStyle name="20% - Accent4 7 3 2 2 2 3" xfId="53229"/>
    <cellStyle name="20% - Accent4 7 3 2 2 3" xfId="25890"/>
    <cellStyle name="20% - Accent4 7 3 2 2 4" xfId="44951"/>
    <cellStyle name="20% - Accent4 7 3 2 3" xfId="9318"/>
    <cellStyle name="20% - Accent4 7 3 2 3 2" xfId="17596"/>
    <cellStyle name="20% - Accent4 7 3 2 3 2 2" xfId="36658"/>
    <cellStyle name="20% - Accent4 7 3 2 3 2 3" xfId="55719"/>
    <cellStyle name="20% - Accent4 7 3 2 3 3" xfId="28380"/>
    <cellStyle name="20% - Accent4 7 3 2 3 4" xfId="47441"/>
    <cellStyle name="20% - Accent4 7 3 2 4" xfId="3607"/>
    <cellStyle name="20% - Accent4 7 3 2 4 2" xfId="22717"/>
    <cellStyle name="20% - Accent4 7 3 2 4 3" xfId="41778"/>
    <cellStyle name="20% - Accent4 7 3 2 5" xfId="11933"/>
    <cellStyle name="20% - Accent4 7 3 2 5 2" xfId="30995"/>
    <cellStyle name="20% - Accent4 7 3 2 5 3" xfId="50056"/>
    <cellStyle name="20% - Accent4 7 3 2 6" xfId="20102"/>
    <cellStyle name="20% - Accent4 7 3 2 7" xfId="39163"/>
    <cellStyle name="20% - Accent4 7 3 3" xfId="6823"/>
    <cellStyle name="20% - Accent4 7 3 3 2" xfId="15105"/>
    <cellStyle name="20% - Accent4 7 3 3 2 2" xfId="34167"/>
    <cellStyle name="20% - Accent4 7 3 3 2 3" xfId="53228"/>
    <cellStyle name="20% - Accent4 7 3 3 3" xfId="25889"/>
    <cellStyle name="20% - Accent4 7 3 3 4" xfId="44950"/>
    <cellStyle name="20% - Accent4 7 3 4" xfId="9317"/>
    <cellStyle name="20% - Accent4 7 3 4 2" xfId="17595"/>
    <cellStyle name="20% - Accent4 7 3 4 2 2" xfId="36657"/>
    <cellStyle name="20% - Accent4 7 3 4 2 3" xfId="55718"/>
    <cellStyle name="20% - Accent4 7 3 4 3" xfId="28379"/>
    <cellStyle name="20% - Accent4 7 3 4 4" xfId="47440"/>
    <cellStyle name="20% - Accent4 7 3 5" xfId="3606"/>
    <cellStyle name="20% - Accent4 7 3 5 2" xfId="22716"/>
    <cellStyle name="20% - Accent4 7 3 5 3" xfId="41777"/>
    <cellStyle name="20% - Accent4 7 3 6" xfId="11932"/>
    <cellStyle name="20% - Accent4 7 3 6 2" xfId="30994"/>
    <cellStyle name="20% - Accent4 7 3 6 3" xfId="50055"/>
    <cellStyle name="20% - Accent4 7 3 7" xfId="20101"/>
    <cellStyle name="20% - Accent4 7 3 8" xfId="39162"/>
    <cellStyle name="20% - Accent4 7 4" xfId="749"/>
    <cellStyle name="20% - Accent4 7 4 2" xfId="6825"/>
    <cellStyle name="20% - Accent4 7 4 2 2" xfId="15107"/>
    <cellStyle name="20% - Accent4 7 4 2 2 2" xfId="34169"/>
    <cellStyle name="20% - Accent4 7 4 2 2 3" xfId="53230"/>
    <cellStyle name="20% - Accent4 7 4 2 3" xfId="25891"/>
    <cellStyle name="20% - Accent4 7 4 2 4" xfId="44952"/>
    <cellStyle name="20% - Accent4 7 4 3" xfId="9319"/>
    <cellStyle name="20% - Accent4 7 4 3 2" xfId="17597"/>
    <cellStyle name="20% - Accent4 7 4 3 2 2" xfId="36659"/>
    <cellStyle name="20% - Accent4 7 4 3 2 3" xfId="55720"/>
    <cellStyle name="20% - Accent4 7 4 3 3" xfId="28381"/>
    <cellStyle name="20% - Accent4 7 4 3 4" xfId="47442"/>
    <cellStyle name="20% - Accent4 7 4 4" xfId="3608"/>
    <cellStyle name="20% - Accent4 7 4 4 2" xfId="22718"/>
    <cellStyle name="20% - Accent4 7 4 4 3" xfId="41779"/>
    <cellStyle name="20% - Accent4 7 4 5" xfId="11934"/>
    <cellStyle name="20% - Accent4 7 4 5 2" xfId="30996"/>
    <cellStyle name="20% - Accent4 7 4 5 3" xfId="50057"/>
    <cellStyle name="20% - Accent4 7 4 6" xfId="20103"/>
    <cellStyle name="20% - Accent4 7 4 7" xfId="39164"/>
    <cellStyle name="20% - Accent4 7 5" xfId="750"/>
    <cellStyle name="20% - Accent4 7 5 2" xfId="6826"/>
    <cellStyle name="20% - Accent4 7 5 2 2" xfId="15108"/>
    <cellStyle name="20% - Accent4 7 5 2 2 2" xfId="34170"/>
    <cellStyle name="20% - Accent4 7 5 2 2 3" xfId="53231"/>
    <cellStyle name="20% - Accent4 7 5 2 3" xfId="25892"/>
    <cellStyle name="20% - Accent4 7 5 2 4" xfId="44953"/>
    <cellStyle name="20% - Accent4 7 5 3" xfId="9320"/>
    <cellStyle name="20% - Accent4 7 5 3 2" xfId="17598"/>
    <cellStyle name="20% - Accent4 7 5 3 2 2" xfId="36660"/>
    <cellStyle name="20% - Accent4 7 5 3 2 3" xfId="55721"/>
    <cellStyle name="20% - Accent4 7 5 3 3" xfId="28382"/>
    <cellStyle name="20% - Accent4 7 5 3 4" xfId="47443"/>
    <cellStyle name="20% - Accent4 7 5 4" xfId="3609"/>
    <cellStyle name="20% - Accent4 7 5 4 2" xfId="22719"/>
    <cellStyle name="20% - Accent4 7 5 4 3" xfId="41780"/>
    <cellStyle name="20% - Accent4 7 5 5" xfId="11935"/>
    <cellStyle name="20% - Accent4 7 5 5 2" xfId="30997"/>
    <cellStyle name="20% - Accent4 7 5 5 3" xfId="50058"/>
    <cellStyle name="20% - Accent4 7 5 6" xfId="20104"/>
    <cellStyle name="20% - Accent4 7 5 7" xfId="39165"/>
    <cellStyle name="20% - Accent4 7 6" xfId="3610"/>
    <cellStyle name="20% - Accent4 7 6 2" xfId="11936"/>
    <cellStyle name="20% - Accent4 7 6 2 2" xfId="30998"/>
    <cellStyle name="20% - Accent4 7 6 2 3" xfId="50059"/>
    <cellStyle name="20% - Accent4 7 6 3" xfId="22720"/>
    <cellStyle name="20% - Accent4 7 6 4" xfId="41781"/>
    <cellStyle name="20% - Accent4 7 7" xfId="5916"/>
    <cellStyle name="20% - Accent4 7 7 2" xfId="14198"/>
    <cellStyle name="20% - Accent4 7 7 2 2" xfId="33260"/>
    <cellStyle name="20% - Accent4 7 7 2 3" xfId="52321"/>
    <cellStyle name="20% - Accent4 7 7 3" xfId="24982"/>
    <cellStyle name="20% - Accent4 7 7 4" xfId="44043"/>
    <cellStyle name="20% - Accent4 7 8" xfId="6820"/>
    <cellStyle name="20% - Accent4 7 8 2" xfId="15102"/>
    <cellStyle name="20% - Accent4 7 8 2 2" xfId="34164"/>
    <cellStyle name="20% - Accent4 7 8 2 3" xfId="53225"/>
    <cellStyle name="20% - Accent4 7 8 3" xfId="25886"/>
    <cellStyle name="20% - Accent4 7 8 4" xfId="44947"/>
    <cellStyle name="20% - Accent4 7 9" xfId="9314"/>
    <cellStyle name="20% - Accent4 7 9 2" xfId="17592"/>
    <cellStyle name="20% - Accent4 7 9 2 2" xfId="36654"/>
    <cellStyle name="20% - Accent4 7 9 2 3" xfId="55715"/>
    <cellStyle name="20% - Accent4 7 9 3" xfId="28376"/>
    <cellStyle name="20% - Accent4 7 9 4" xfId="47437"/>
    <cellStyle name="20% - Accent4 8" xfId="751"/>
    <cellStyle name="20% - Accent4 8 10" xfId="3611"/>
    <cellStyle name="20% - Accent4 8 10 2" xfId="22721"/>
    <cellStyle name="20% - Accent4 8 10 3" xfId="41782"/>
    <cellStyle name="20% - Accent4 8 11" xfId="11937"/>
    <cellStyle name="20% - Accent4 8 11 2" xfId="30999"/>
    <cellStyle name="20% - Accent4 8 11 3" xfId="50060"/>
    <cellStyle name="20% - Accent4 8 12" xfId="20105"/>
    <cellStyle name="20% - Accent4 8 13" xfId="39166"/>
    <cellStyle name="20% - Accent4 8 2" xfId="752"/>
    <cellStyle name="20% - Accent4 8 2 2" xfId="753"/>
    <cellStyle name="20% - Accent4 8 2 2 2" xfId="6829"/>
    <cellStyle name="20% - Accent4 8 2 2 2 2" xfId="15111"/>
    <cellStyle name="20% - Accent4 8 2 2 2 2 2" xfId="34173"/>
    <cellStyle name="20% - Accent4 8 2 2 2 2 3" xfId="53234"/>
    <cellStyle name="20% - Accent4 8 2 2 2 3" xfId="25895"/>
    <cellStyle name="20% - Accent4 8 2 2 2 4" xfId="44956"/>
    <cellStyle name="20% - Accent4 8 2 2 3" xfId="9323"/>
    <cellStyle name="20% - Accent4 8 2 2 3 2" xfId="17601"/>
    <cellStyle name="20% - Accent4 8 2 2 3 2 2" xfId="36663"/>
    <cellStyle name="20% - Accent4 8 2 2 3 2 3" xfId="55724"/>
    <cellStyle name="20% - Accent4 8 2 2 3 3" xfId="28385"/>
    <cellStyle name="20% - Accent4 8 2 2 3 4" xfId="47446"/>
    <cellStyle name="20% - Accent4 8 2 2 4" xfId="3613"/>
    <cellStyle name="20% - Accent4 8 2 2 4 2" xfId="22723"/>
    <cellStyle name="20% - Accent4 8 2 2 4 3" xfId="41784"/>
    <cellStyle name="20% - Accent4 8 2 2 5" xfId="11939"/>
    <cellStyle name="20% - Accent4 8 2 2 5 2" xfId="31001"/>
    <cellStyle name="20% - Accent4 8 2 2 5 3" xfId="50062"/>
    <cellStyle name="20% - Accent4 8 2 2 6" xfId="20107"/>
    <cellStyle name="20% - Accent4 8 2 2 7" xfId="39168"/>
    <cellStyle name="20% - Accent4 8 2 3" xfId="6828"/>
    <cellStyle name="20% - Accent4 8 2 3 2" xfId="15110"/>
    <cellStyle name="20% - Accent4 8 2 3 2 2" xfId="34172"/>
    <cellStyle name="20% - Accent4 8 2 3 2 3" xfId="53233"/>
    <cellStyle name="20% - Accent4 8 2 3 3" xfId="25894"/>
    <cellStyle name="20% - Accent4 8 2 3 4" xfId="44955"/>
    <cellStyle name="20% - Accent4 8 2 4" xfId="9322"/>
    <cellStyle name="20% - Accent4 8 2 4 2" xfId="17600"/>
    <cellStyle name="20% - Accent4 8 2 4 2 2" xfId="36662"/>
    <cellStyle name="20% - Accent4 8 2 4 2 3" xfId="55723"/>
    <cellStyle name="20% - Accent4 8 2 4 3" xfId="28384"/>
    <cellStyle name="20% - Accent4 8 2 4 4" xfId="47445"/>
    <cellStyle name="20% - Accent4 8 2 5" xfId="3612"/>
    <cellStyle name="20% - Accent4 8 2 5 2" xfId="22722"/>
    <cellStyle name="20% - Accent4 8 2 5 3" xfId="41783"/>
    <cellStyle name="20% - Accent4 8 2 6" xfId="11938"/>
    <cellStyle name="20% - Accent4 8 2 6 2" xfId="31000"/>
    <cellStyle name="20% - Accent4 8 2 6 3" xfId="50061"/>
    <cellStyle name="20% - Accent4 8 2 7" xfId="20106"/>
    <cellStyle name="20% - Accent4 8 2 8" xfId="39167"/>
    <cellStyle name="20% - Accent4 8 3" xfId="754"/>
    <cellStyle name="20% - Accent4 8 3 2" xfId="755"/>
    <cellStyle name="20% - Accent4 8 3 2 2" xfId="6831"/>
    <cellStyle name="20% - Accent4 8 3 2 2 2" xfId="15113"/>
    <cellStyle name="20% - Accent4 8 3 2 2 2 2" xfId="34175"/>
    <cellStyle name="20% - Accent4 8 3 2 2 2 3" xfId="53236"/>
    <cellStyle name="20% - Accent4 8 3 2 2 3" xfId="25897"/>
    <cellStyle name="20% - Accent4 8 3 2 2 4" xfId="44958"/>
    <cellStyle name="20% - Accent4 8 3 2 3" xfId="9325"/>
    <cellStyle name="20% - Accent4 8 3 2 3 2" xfId="17603"/>
    <cellStyle name="20% - Accent4 8 3 2 3 2 2" xfId="36665"/>
    <cellStyle name="20% - Accent4 8 3 2 3 2 3" xfId="55726"/>
    <cellStyle name="20% - Accent4 8 3 2 3 3" xfId="28387"/>
    <cellStyle name="20% - Accent4 8 3 2 3 4" xfId="47448"/>
    <cellStyle name="20% - Accent4 8 3 2 4" xfId="3615"/>
    <cellStyle name="20% - Accent4 8 3 2 4 2" xfId="22725"/>
    <cellStyle name="20% - Accent4 8 3 2 4 3" xfId="41786"/>
    <cellStyle name="20% - Accent4 8 3 2 5" xfId="11941"/>
    <cellStyle name="20% - Accent4 8 3 2 5 2" xfId="31003"/>
    <cellStyle name="20% - Accent4 8 3 2 5 3" xfId="50064"/>
    <cellStyle name="20% - Accent4 8 3 2 6" xfId="20109"/>
    <cellStyle name="20% - Accent4 8 3 2 7" xfId="39170"/>
    <cellStyle name="20% - Accent4 8 3 3" xfId="6830"/>
    <cellStyle name="20% - Accent4 8 3 3 2" xfId="15112"/>
    <cellStyle name="20% - Accent4 8 3 3 2 2" xfId="34174"/>
    <cellStyle name="20% - Accent4 8 3 3 2 3" xfId="53235"/>
    <cellStyle name="20% - Accent4 8 3 3 3" xfId="25896"/>
    <cellStyle name="20% - Accent4 8 3 3 4" xfId="44957"/>
    <cellStyle name="20% - Accent4 8 3 4" xfId="9324"/>
    <cellStyle name="20% - Accent4 8 3 4 2" xfId="17602"/>
    <cellStyle name="20% - Accent4 8 3 4 2 2" xfId="36664"/>
    <cellStyle name="20% - Accent4 8 3 4 2 3" xfId="55725"/>
    <cellStyle name="20% - Accent4 8 3 4 3" xfId="28386"/>
    <cellStyle name="20% - Accent4 8 3 4 4" xfId="47447"/>
    <cellStyle name="20% - Accent4 8 3 5" xfId="3614"/>
    <cellStyle name="20% - Accent4 8 3 5 2" xfId="22724"/>
    <cellStyle name="20% - Accent4 8 3 5 3" xfId="41785"/>
    <cellStyle name="20% - Accent4 8 3 6" xfId="11940"/>
    <cellStyle name="20% - Accent4 8 3 6 2" xfId="31002"/>
    <cellStyle name="20% - Accent4 8 3 6 3" xfId="50063"/>
    <cellStyle name="20% - Accent4 8 3 7" xfId="20108"/>
    <cellStyle name="20% - Accent4 8 3 8" xfId="39169"/>
    <cellStyle name="20% - Accent4 8 4" xfId="756"/>
    <cellStyle name="20% - Accent4 8 4 2" xfId="6832"/>
    <cellStyle name="20% - Accent4 8 4 2 2" xfId="15114"/>
    <cellStyle name="20% - Accent4 8 4 2 2 2" xfId="34176"/>
    <cellStyle name="20% - Accent4 8 4 2 2 3" xfId="53237"/>
    <cellStyle name="20% - Accent4 8 4 2 3" xfId="25898"/>
    <cellStyle name="20% - Accent4 8 4 2 4" xfId="44959"/>
    <cellStyle name="20% - Accent4 8 4 3" xfId="9326"/>
    <cellStyle name="20% - Accent4 8 4 3 2" xfId="17604"/>
    <cellStyle name="20% - Accent4 8 4 3 2 2" xfId="36666"/>
    <cellStyle name="20% - Accent4 8 4 3 2 3" xfId="55727"/>
    <cellStyle name="20% - Accent4 8 4 3 3" xfId="28388"/>
    <cellStyle name="20% - Accent4 8 4 3 4" xfId="47449"/>
    <cellStyle name="20% - Accent4 8 4 4" xfId="3616"/>
    <cellStyle name="20% - Accent4 8 4 4 2" xfId="22726"/>
    <cellStyle name="20% - Accent4 8 4 4 3" xfId="41787"/>
    <cellStyle name="20% - Accent4 8 4 5" xfId="11942"/>
    <cellStyle name="20% - Accent4 8 4 5 2" xfId="31004"/>
    <cellStyle name="20% - Accent4 8 4 5 3" xfId="50065"/>
    <cellStyle name="20% - Accent4 8 4 6" xfId="20110"/>
    <cellStyle name="20% - Accent4 8 4 7" xfId="39171"/>
    <cellStyle name="20% - Accent4 8 5" xfId="757"/>
    <cellStyle name="20% - Accent4 8 5 2" xfId="6833"/>
    <cellStyle name="20% - Accent4 8 5 2 2" xfId="15115"/>
    <cellStyle name="20% - Accent4 8 5 2 2 2" xfId="34177"/>
    <cellStyle name="20% - Accent4 8 5 2 2 3" xfId="53238"/>
    <cellStyle name="20% - Accent4 8 5 2 3" xfId="25899"/>
    <cellStyle name="20% - Accent4 8 5 2 4" xfId="44960"/>
    <cellStyle name="20% - Accent4 8 5 3" xfId="9327"/>
    <cellStyle name="20% - Accent4 8 5 3 2" xfId="17605"/>
    <cellStyle name="20% - Accent4 8 5 3 2 2" xfId="36667"/>
    <cellStyle name="20% - Accent4 8 5 3 2 3" xfId="55728"/>
    <cellStyle name="20% - Accent4 8 5 3 3" xfId="28389"/>
    <cellStyle name="20% - Accent4 8 5 3 4" xfId="47450"/>
    <cellStyle name="20% - Accent4 8 5 4" xfId="3617"/>
    <cellStyle name="20% - Accent4 8 5 4 2" xfId="22727"/>
    <cellStyle name="20% - Accent4 8 5 4 3" xfId="41788"/>
    <cellStyle name="20% - Accent4 8 5 5" xfId="11943"/>
    <cellStyle name="20% - Accent4 8 5 5 2" xfId="31005"/>
    <cellStyle name="20% - Accent4 8 5 5 3" xfId="50066"/>
    <cellStyle name="20% - Accent4 8 5 6" xfId="20111"/>
    <cellStyle name="20% - Accent4 8 5 7" xfId="39172"/>
    <cellStyle name="20% - Accent4 8 6" xfId="3618"/>
    <cellStyle name="20% - Accent4 8 6 2" xfId="11944"/>
    <cellStyle name="20% - Accent4 8 6 2 2" xfId="31006"/>
    <cellStyle name="20% - Accent4 8 6 2 3" xfId="50067"/>
    <cellStyle name="20% - Accent4 8 6 3" xfId="22728"/>
    <cellStyle name="20% - Accent4 8 6 4" xfId="41789"/>
    <cellStyle name="20% - Accent4 8 7" xfId="5928"/>
    <cellStyle name="20% - Accent4 8 7 2" xfId="14210"/>
    <cellStyle name="20% - Accent4 8 7 2 2" xfId="33272"/>
    <cellStyle name="20% - Accent4 8 7 2 3" xfId="52333"/>
    <cellStyle name="20% - Accent4 8 7 3" xfId="24994"/>
    <cellStyle name="20% - Accent4 8 7 4" xfId="44055"/>
    <cellStyle name="20% - Accent4 8 8" xfId="6827"/>
    <cellStyle name="20% - Accent4 8 8 2" xfId="15109"/>
    <cellStyle name="20% - Accent4 8 8 2 2" xfId="34171"/>
    <cellStyle name="20% - Accent4 8 8 2 3" xfId="53232"/>
    <cellStyle name="20% - Accent4 8 8 3" xfId="25893"/>
    <cellStyle name="20% - Accent4 8 8 4" xfId="44954"/>
    <cellStyle name="20% - Accent4 8 9" xfId="9321"/>
    <cellStyle name="20% - Accent4 8 9 2" xfId="17599"/>
    <cellStyle name="20% - Accent4 8 9 2 2" xfId="36661"/>
    <cellStyle name="20% - Accent4 8 9 2 3" xfId="55722"/>
    <cellStyle name="20% - Accent4 8 9 3" xfId="28383"/>
    <cellStyle name="20% - Accent4 8 9 4" xfId="47444"/>
    <cellStyle name="20% - Accent4 9" xfId="758"/>
    <cellStyle name="20% - Accent4 9 10" xfId="3619"/>
    <cellStyle name="20% - Accent4 9 10 2" xfId="22729"/>
    <cellStyle name="20% - Accent4 9 10 3" xfId="41790"/>
    <cellStyle name="20% - Accent4 9 11" xfId="11945"/>
    <cellStyle name="20% - Accent4 9 11 2" xfId="31007"/>
    <cellStyle name="20% - Accent4 9 11 3" xfId="50068"/>
    <cellStyle name="20% - Accent4 9 12" xfId="20112"/>
    <cellStyle name="20% - Accent4 9 13" xfId="39173"/>
    <cellStyle name="20% - Accent4 9 2" xfId="759"/>
    <cellStyle name="20% - Accent4 9 2 2" xfId="760"/>
    <cellStyle name="20% - Accent4 9 2 2 2" xfId="6836"/>
    <cellStyle name="20% - Accent4 9 2 2 2 2" xfId="15118"/>
    <cellStyle name="20% - Accent4 9 2 2 2 2 2" xfId="34180"/>
    <cellStyle name="20% - Accent4 9 2 2 2 2 3" xfId="53241"/>
    <cellStyle name="20% - Accent4 9 2 2 2 3" xfId="25902"/>
    <cellStyle name="20% - Accent4 9 2 2 2 4" xfId="44963"/>
    <cellStyle name="20% - Accent4 9 2 2 3" xfId="9330"/>
    <cellStyle name="20% - Accent4 9 2 2 3 2" xfId="17608"/>
    <cellStyle name="20% - Accent4 9 2 2 3 2 2" xfId="36670"/>
    <cellStyle name="20% - Accent4 9 2 2 3 2 3" xfId="55731"/>
    <cellStyle name="20% - Accent4 9 2 2 3 3" xfId="28392"/>
    <cellStyle name="20% - Accent4 9 2 2 3 4" xfId="47453"/>
    <cellStyle name="20% - Accent4 9 2 2 4" xfId="3621"/>
    <cellStyle name="20% - Accent4 9 2 2 4 2" xfId="22731"/>
    <cellStyle name="20% - Accent4 9 2 2 4 3" xfId="41792"/>
    <cellStyle name="20% - Accent4 9 2 2 5" xfId="11947"/>
    <cellStyle name="20% - Accent4 9 2 2 5 2" xfId="31009"/>
    <cellStyle name="20% - Accent4 9 2 2 5 3" xfId="50070"/>
    <cellStyle name="20% - Accent4 9 2 2 6" xfId="20114"/>
    <cellStyle name="20% - Accent4 9 2 2 7" xfId="39175"/>
    <cellStyle name="20% - Accent4 9 2 3" xfId="6835"/>
    <cellStyle name="20% - Accent4 9 2 3 2" xfId="15117"/>
    <cellStyle name="20% - Accent4 9 2 3 2 2" xfId="34179"/>
    <cellStyle name="20% - Accent4 9 2 3 2 3" xfId="53240"/>
    <cellStyle name="20% - Accent4 9 2 3 3" xfId="25901"/>
    <cellStyle name="20% - Accent4 9 2 3 4" xfId="44962"/>
    <cellStyle name="20% - Accent4 9 2 4" xfId="9329"/>
    <cellStyle name="20% - Accent4 9 2 4 2" xfId="17607"/>
    <cellStyle name="20% - Accent4 9 2 4 2 2" xfId="36669"/>
    <cellStyle name="20% - Accent4 9 2 4 2 3" xfId="55730"/>
    <cellStyle name="20% - Accent4 9 2 4 3" xfId="28391"/>
    <cellStyle name="20% - Accent4 9 2 4 4" xfId="47452"/>
    <cellStyle name="20% - Accent4 9 2 5" xfId="3620"/>
    <cellStyle name="20% - Accent4 9 2 5 2" xfId="22730"/>
    <cellStyle name="20% - Accent4 9 2 5 3" xfId="41791"/>
    <cellStyle name="20% - Accent4 9 2 6" xfId="11946"/>
    <cellStyle name="20% - Accent4 9 2 6 2" xfId="31008"/>
    <cellStyle name="20% - Accent4 9 2 6 3" xfId="50069"/>
    <cellStyle name="20% - Accent4 9 2 7" xfId="20113"/>
    <cellStyle name="20% - Accent4 9 2 8" xfId="39174"/>
    <cellStyle name="20% - Accent4 9 3" xfId="761"/>
    <cellStyle name="20% - Accent4 9 3 2" xfId="762"/>
    <cellStyle name="20% - Accent4 9 3 2 2" xfId="6838"/>
    <cellStyle name="20% - Accent4 9 3 2 2 2" xfId="15120"/>
    <cellStyle name="20% - Accent4 9 3 2 2 2 2" xfId="34182"/>
    <cellStyle name="20% - Accent4 9 3 2 2 2 3" xfId="53243"/>
    <cellStyle name="20% - Accent4 9 3 2 2 3" xfId="25904"/>
    <cellStyle name="20% - Accent4 9 3 2 2 4" xfId="44965"/>
    <cellStyle name="20% - Accent4 9 3 2 3" xfId="9332"/>
    <cellStyle name="20% - Accent4 9 3 2 3 2" xfId="17610"/>
    <cellStyle name="20% - Accent4 9 3 2 3 2 2" xfId="36672"/>
    <cellStyle name="20% - Accent4 9 3 2 3 2 3" xfId="55733"/>
    <cellStyle name="20% - Accent4 9 3 2 3 3" xfId="28394"/>
    <cellStyle name="20% - Accent4 9 3 2 3 4" xfId="47455"/>
    <cellStyle name="20% - Accent4 9 3 2 4" xfId="3623"/>
    <cellStyle name="20% - Accent4 9 3 2 4 2" xfId="22733"/>
    <cellStyle name="20% - Accent4 9 3 2 4 3" xfId="41794"/>
    <cellStyle name="20% - Accent4 9 3 2 5" xfId="11949"/>
    <cellStyle name="20% - Accent4 9 3 2 5 2" xfId="31011"/>
    <cellStyle name="20% - Accent4 9 3 2 5 3" xfId="50072"/>
    <cellStyle name="20% - Accent4 9 3 2 6" xfId="20116"/>
    <cellStyle name="20% - Accent4 9 3 2 7" xfId="39177"/>
    <cellStyle name="20% - Accent4 9 3 3" xfId="6837"/>
    <cellStyle name="20% - Accent4 9 3 3 2" xfId="15119"/>
    <cellStyle name="20% - Accent4 9 3 3 2 2" xfId="34181"/>
    <cellStyle name="20% - Accent4 9 3 3 2 3" xfId="53242"/>
    <cellStyle name="20% - Accent4 9 3 3 3" xfId="25903"/>
    <cellStyle name="20% - Accent4 9 3 3 4" xfId="44964"/>
    <cellStyle name="20% - Accent4 9 3 4" xfId="9331"/>
    <cellStyle name="20% - Accent4 9 3 4 2" xfId="17609"/>
    <cellStyle name="20% - Accent4 9 3 4 2 2" xfId="36671"/>
    <cellStyle name="20% - Accent4 9 3 4 2 3" xfId="55732"/>
    <cellStyle name="20% - Accent4 9 3 4 3" xfId="28393"/>
    <cellStyle name="20% - Accent4 9 3 4 4" xfId="47454"/>
    <cellStyle name="20% - Accent4 9 3 5" xfId="3622"/>
    <cellStyle name="20% - Accent4 9 3 5 2" xfId="22732"/>
    <cellStyle name="20% - Accent4 9 3 5 3" xfId="41793"/>
    <cellStyle name="20% - Accent4 9 3 6" xfId="11948"/>
    <cellStyle name="20% - Accent4 9 3 6 2" xfId="31010"/>
    <cellStyle name="20% - Accent4 9 3 6 3" xfId="50071"/>
    <cellStyle name="20% - Accent4 9 3 7" xfId="20115"/>
    <cellStyle name="20% - Accent4 9 3 8" xfId="39176"/>
    <cellStyle name="20% - Accent4 9 4" xfId="763"/>
    <cellStyle name="20% - Accent4 9 4 2" xfId="6839"/>
    <cellStyle name="20% - Accent4 9 4 2 2" xfId="15121"/>
    <cellStyle name="20% - Accent4 9 4 2 2 2" xfId="34183"/>
    <cellStyle name="20% - Accent4 9 4 2 2 3" xfId="53244"/>
    <cellStyle name="20% - Accent4 9 4 2 3" xfId="25905"/>
    <cellStyle name="20% - Accent4 9 4 2 4" xfId="44966"/>
    <cellStyle name="20% - Accent4 9 4 3" xfId="9333"/>
    <cellStyle name="20% - Accent4 9 4 3 2" xfId="17611"/>
    <cellStyle name="20% - Accent4 9 4 3 2 2" xfId="36673"/>
    <cellStyle name="20% - Accent4 9 4 3 2 3" xfId="55734"/>
    <cellStyle name="20% - Accent4 9 4 3 3" xfId="28395"/>
    <cellStyle name="20% - Accent4 9 4 3 4" xfId="47456"/>
    <cellStyle name="20% - Accent4 9 4 4" xfId="3624"/>
    <cellStyle name="20% - Accent4 9 4 4 2" xfId="22734"/>
    <cellStyle name="20% - Accent4 9 4 4 3" xfId="41795"/>
    <cellStyle name="20% - Accent4 9 4 5" xfId="11950"/>
    <cellStyle name="20% - Accent4 9 4 5 2" xfId="31012"/>
    <cellStyle name="20% - Accent4 9 4 5 3" xfId="50073"/>
    <cellStyle name="20% - Accent4 9 4 6" xfId="20117"/>
    <cellStyle name="20% - Accent4 9 4 7" xfId="39178"/>
    <cellStyle name="20% - Accent4 9 5" xfId="764"/>
    <cellStyle name="20% - Accent4 9 5 2" xfId="6840"/>
    <cellStyle name="20% - Accent4 9 5 2 2" xfId="15122"/>
    <cellStyle name="20% - Accent4 9 5 2 2 2" xfId="34184"/>
    <cellStyle name="20% - Accent4 9 5 2 2 3" xfId="53245"/>
    <cellStyle name="20% - Accent4 9 5 2 3" xfId="25906"/>
    <cellStyle name="20% - Accent4 9 5 2 4" xfId="44967"/>
    <cellStyle name="20% - Accent4 9 5 3" xfId="9334"/>
    <cellStyle name="20% - Accent4 9 5 3 2" xfId="17612"/>
    <cellStyle name="20% - Accent4 9 5 3 2 2" xfId="36674"/>
    <cellStyle name="20% - Accent4 9 5 3 2 3" xfId="55735"/>
    <cellStyle name="20% - Accent4 9 5 3 3" xfId="28396"/>
    <cellStyle name="20% - Accent4 9 5 3 4" xfId="47457"/>
    <cellStyle name="20% - Accent4 9 5 4" xfId="3625"/>
    <cellStyle name="20% - Accent4 9 5 4 2" xfId="22735"/>
    <cellStyle name="20% - Accent4 9 5 4 3" xfId="41796"/>
    <cellStyle name="20% - Accent4 9 5 5" xfId="11951"/>
    <cellStyle name="20% - Accent4 9 5 5 2" xfId="31013"/>
    <cellStyle name="20% - Accent4 9 5 5 3" xfId="50074"/>
    <cellStyle name="20% - Accent4 9 5 6" xfId="20118"/>
    <cellStyle name="20% - Accent4 9 5 7" xfId="39179"/>
    <cellStyle name="20% - Accent4 9 6" xfId="3626"/>
    <cellStyle name="20% - Accent4 9 6 2" xfId="11952"/>
    <cellStyle name="20% - Accent4 9 6 2 2" xfId="31014"/>
    <cellStyle name="20% - Accent4 9 6 2 3" xfId="50075"/>
    <cellStyle name="20% - Accent4 9 6 3" xfId="22736"/>
    <cellStyle name="20% - Accent4 9 6 4" xfId="41797"/>
    <cellStyle name="20% - Accent4 9 7" xfId="6014"/>
    <cellStyle name="20% - Accent4 9 7 2" xfId="14296"/>
    <cellStyle name="20% - Accent4 9 7 2 2" xfId="33358"/>
    <cellStyle name="20% - Accent4 9 7 2 3" xfId="52419"/>
    <cellStyle name="20% - Accent4 9 7 3" xfId="25080"/>
    <cellStyle name="20% - Accent4 9 7 4" xfId="44141"/>
    <cellStyle name="20% - Accent4 9 8" xfId="6834"/>
    <cellStyle name="20% - Accent4 9 8 2" xfId="15116"/>
    <cellStyle name="20% - Accent4 9 8 2 2" xfId="34178"/>
    <cellStyle name="20% - Accent4 9 8 2 3" xfId="53239"/>
    <cellStyle name="20% - Accent4 9 8 3" xfId="25900"/>
    <cellStyle name="20% - Accent4 9 8 4" xfId="44961"/>
    <cellStyle name="20% - Accent4 9 9" xfId="9328"/>
    <cellStyle name="20% - Accent4 9 9 2" xfId="17606"/>
    <cellStyle name="20% - Accent4 9 9 2 2" xfId="36668"/>
    <cellStyle name="20% - Accent4 9 9 2 3" xfId="55729"/>
    <cellStyle name="20% - Accent4 9 9 3" xfId="28390"/>
    <cellStyle name="20% - Accent4 9 9 4" xfId="47451"/>
    <cellStyle name="20% - Accent5" xfId="765" builtinId="46" customBuiltin="1"/>
    <cellStyle name="20% - Accent5 10" xfId="766"/>
    <cellStyle name="20% - Accent5 10 10" xfId="11954"/>
    <cellStyle name="20% - Accent5 10 10 2" xfId="31016"/>
    <cellStyle name="20% - Accent5 10 10 3" xfId="50077"/>
    <cellStyle name="20% - Accent5 10 11" xfId="20120"/>
    <cellStyle name="20% - Accent5 10 12" xfId="39181"/>
    <cellStyle name="20% - Accent5 10 2" xfId="767"/>
    <cellStyle name="20% - Accent5 10 2 2" xfId="768"/>
    <cellStyle name="20% - Accent5 10 2 2 2" xfId="6844"/>
    <cellStyle name="20% - Accent5 10 2 2 2 2" xfId="15126"/>
    <cellStyle name="20% - Accent5 10 2 2 2 2 2" xfId="34188"/>
    <cellStyle name="20% - Accent5 10 2 2 2 2 3" xfId="53249"/>
    <cellStyle name="20% - Accent5 10 2 2 2 3" xfId="25910"/>
    <cellStyle name="20% - Accent5 10 2 2 2 4" xfId="44971"/>
    <cellStyle name="20% - Accent5 10 2 2 3" xfId="9338"/>
    <cellStyle name="20% - Accent5 10 2 2 3 2" xfId="17616"/>
    <cellStyle name="20% - Accent5 10 2 2 3 2 2" xfId="36678"/>
    <cellStyle name="20% - Accent5 10 2 2 3 2 3" xfId="55739"/>
    <cellStyle name="20% - Accent5 10 2 2 3 3" xfId="28400"/>
    <cellStyle name="20% - Accent5 10 2 2 3 4" xfId="47461"/>
    <cellStyle name="20% - Accent5 10 2 2 4" xfId="3630"/>
    <cellStyle name="20% - Accent5 10 2 2 4 2" xfId="22740"/>
    <cellStyle name="20% - Accent5 10 2 2 4 3" xfId="41801"/>
    <cellStyle name="20% - Accent5 10 2 2 5" xfId="11956"/>
    <cellStyle name="20% - Accent5 10 2 2 5 2" xfId="31018"/>
    <cellStyle name="20% - Accent5 10 2 2 5 3" xfId="50079"/>
    <cellStyle name="20% - Accent5 10 2 2 6" xfId="20122"/>
    <cellStyle name="20% - Accent5 10 2 2 7" xfId="39183"/>
    <cellStyle name="20% - Accent5 10 2 3" xfId="6843"/>
    <cellStyle name="20% - Accent5 10 2 3 2" xfId="15125"/>
    <cellStyle name="20% - Accent5 10 2 3 2 2" xfId="34187"/>
    <cellStyle name="20% - Accent5 10 2 3 2 3" xfId="53248"/>
    <cellStyle name="20% - Accent5 10 2 3 3" xfId="25909"/>
    <cellStyle name="20% - Accent5 10 2 3 4" xfId="44970"/>
    <cellStyle name="20% - Accent5 10 2 4" xfId="9337"/>
    <cellStyle name="20% - Accent5 10 2 4 2" xfId="17615"/>
    <cellStyle name="20% - Accent5 10 2 4 2 2" xfId="36677"/>
    <cellStyle name="20% - Accent5 10 2 4 2 3" xfId="55738"/>
    <cellStyle name="20% - Accent5 10 2 4 3" xfId="28399"/>
    <cellStyle name="20% - Accent5 10 2 4 4" xfId="47460"/>
    <cellStyle name="20% - Accent5 10 2 5" xfId="3629"/>
    <cellStyle name="20% - Accent5 10 2 5 2" xfId="22739"/>
    <cellStyle name="20% - Accent5 10 2 5 3" xfId="41800"/>
    <cellStyle name="20% - Accent5 10 2 6" xfId="11955"/>
    <cellStyle name="20% - Accent5 10 2 6 2" xfId="31017"/>
    <cellStyle name="20% - Accent5 10 2 6 3" xfId="50078"/>
    <cellStyle name="20% - Accent5 10 2 7" xfId="20121"/>
    <cellStyle name="20% - Accent5 10 2 8" xfId="39182"/>
    <cellStyle name="20% - Accent5 10 3" xfId="769"/>
    <cellStyle name="20% - Accent5 10 3 2" xfId="770"/>
    <cellStyle name="20% - Accent5 10 3 2 2" xfId="6846"/>
    <cellStyle name="20% - Accent5 10 3 2 2 2" xfId="15128"/>
    <cellStyle name="20% - Accent5 10 3 2 2 2 2" xfId="34190"/>
    <cellStyle name="20% - Accent5 10 3 2 2 2 3" xfId="53251"/>
    <cellStyle name="20% - Accent5 10 3 2 2 3" xfId="25912"/>
    <cellStyle name="20% - Accent5 10 3 2 2 4" xfId="44973"/>
    <cellStyle name="20% - Accent5 10 3 2 3" xfId="9340"/>
    <cellStyle name="20% - Accent5 10 3 2 3 2" xfId="17618"/>
    <cellStyle name="20% - Accent5 10 3 2 3 2 2" xfId="36680"/>
    <cellStyle name="20% - Accent5 10 3 2 3 2 3" xfId="55741"/>
    <cellStyle name="20% - Accent5 10 3 2 3 3" xfId="28402"/>
    <cellStyle name="20% - Accent5 10 3 2 3 4" xfId="47463"/>
    <cellStyle name="20% - Accent5 10 3 2 4" xfId="3632"/>
    <cellStyle name="20% - Accent5 10 3 2 4 2" xfId="22742"/>
    <cellStyle name="20% - Accent5 10 3 2 4 3" xfId="41803"/>
    <cellStyle name="20% - Accent5 10 3 2 5" xfId="11958"/>
    <cellStyle name="20% - Accent5 10 3 2 5 2" xfId="31020"/>
    <cellStyle name="20% - Accent5 10 3 2 5 3" xfId="50081"/>
    <cellStyle name="20% - Accent5 10 3 2 6" xfId="20124"/>
    <cellStyle name="20% - Accent5 10 3 2 7" xfId="39185"/>
    <cellStyle name="20% - Accent5 10 3 3" xfId="6845"/>
    <cellStyle name="20% - Accent5 10 3 3 2" xfId="15127"/>
    <cellStyle name="20% - Accent5 10 3 3 2 2" xfId="34189"/>
    <cellStyle name="20% - Accent5 10 3 3 2 3" xfId="53250"/>
    <cellStyle name="20% - Accent5 10 3 3 3" xfId="25911"/>
    <cellStyle name="20% - Accent5 10 3 3 4" xfId="44972"/>
    <cellStyle name="20% - Accent5 10 3 4" xfId="9339"/>
    <cellStyle name="20% - Accent5 10 3 4 2" xfId="17617"/>
    <cellStyle name="20% - Accent5 10 3 4 2 2" xfId="36679"/>
    <cellStyle name="20% - Accent5 10 3 4 2 3" xfId="55740"/>
    <cellStyle name="20% - Accent5 10 3 4 3" xfId="28401"/>
    <cellStyle name="20% - Accent5 10 3 4 4" xfId="47462"/>
    <cellStyle name="20% - Accent5 10 3 5" xfId="3631"/>
    <cellStyle name="20% - Accent5 10 3 5 2" xfId="22741"/>
    <cellStyle name="20% - Accent5 10 3 5 3" xfId="41802"/>
    <cellStyle name="20% - Accent5 10 3 6" xfId="11957"/>
    <cellStyle name="20% - Accent5 10 3 6 2" xfId="31019"/>
    <cellStyle name="20% - Accent5 10 3 6 3" xfId="50080"/>
    <cellStyle name="20% - Accent5 10 3 7" xfId="20123"/>
    <cellStyle name="20% - Accent5 10 3 8" xfId="39184"/>
    <cellStyle name="20% - Accent5 10 4" xfId="771"/>
    <cellStyle name="20% - Accent5 10 4 2" xfId="6847"/>
    <cellStyle name="20% - Accent5 10 4 2 2" xfId="15129"/>
    <cellStyle name="20% - Accent5 10 4 2 2 2" xfId="34191"/>
    <cellStyle name="20% - Accent5 10 4 2 2 3" xfId="53252"/>
    <cellStyle name="20% - Accent5 10 4 2 3" xfId="25913"/>
    <cellStyle name="20% - Accent5 10 4 2 4" xfId="44974"/>
    <cellStyle name="20% - Accent5 10 4 3" xfId="9341"/>
    <cellStyle name="20% - Accent5 10 4 3 2" xfId="17619"/>
    <cellStyle name="20% - Accent5 10 4 3 2 2" xfId="36681"/>
    <cellStyle name="20% - Accent5 10 4 3 2 3" xfId="55742"/>
    <cellStyle name="20% - Accent5 10 4 3 3" xfId="28403"/>
    <cellStyle name="20% - Accent5 10 4 3 4" xfId="47464"/>
    <cellStyle name="20% - Accent5 10 4 4" xfId="3633"/>
    <cellStyle name="20% - Accent5 10 4 4 2" xfId="22743"/>
    <cellStyle name="20% - Accent5 10 4 4 3" xfId="41804"/>
    <cellStyle name="20% - Accent5 10 4 5" xfId="11959"/>
    <cellStyle name="20% - Accent5 10 4 5 2" xfId="31021"/>
    <cellStyle name="20% - Accent5 10 4 5 3" xfId="50082"/>
    <cellStyle name="20% - Accent5 10 4 6" xfId="20125"/>
    <cellStyle name="20% - Accent5 10 4 7" xfId="39186"/>
    <cellStyle name="20% - Accent5 10 5" xfId="772"/>
    <cellStyle name="20% - Accent5 10 5 2" xfId="6848"/>
    <cellStyle name="20% - Accent5 10 5 2 2" xfId="15130"/>
    <cellStyle name="20% - Accent5 10 5 2 2 2" xfId="34192"/>
    <cellStyle name="20% - Accent5 10 5 2 2 3" xfId="53253"/>
    <cellStyle name="20% - Accent5 10 5 2 3" xfId="25914"/>
    <cellStyle name="20% - Accent5 10 5 2 4" xfId="44975"/>
    <cellStyle name="20% - Accent5 10 5 3" xfId="9342"/>
    <cellStyle name="20% - Accent5 10 5 3 2" xfId="17620"/>
    <cellStyle name="20% - Accent5 10 5 3 2 2" xfId="36682"/>
    <cellStyle name="20% - Accent5 10 5 3 2 3" xfId="55743"/>
    <cellStyle name="20% - Accent5 10 5 3 3" xfId="28404"/>
    <cellStyle name="20% - Accent5 10 5 3 4" xfId="47465"/>
    <cellStyle name="20% - Accent5 10 5 4" xfId="3634"/>
    <cellStyle name="20% - Accent5 10 5 4 2" xfId="22744"/>
    <cellStyle name="20% - Accent5 10 5 4 3" xfId="41805"/>
    <cellStyle name="20% - Accent5 10 5 5" xfId="11960"/>
    <cellStyle name="20% - Accent5 10 5 5 2" xfId="31022"/>
    <cellStyle name="20% - Accent5 10 5 5 3" xfId="50083"/>
    <cellStyle name="20% - Accent5 10 5 6" xfId="20126"/>
    <cellStyle name="20% - Accent5 10 5 7" xfId="39187"/>
    <cellStyle name="20% - Accent5 10 6" xfId="6030"/>
    <cellStyle name="20% - Accent5 10 6 2" xfId="14312"/>
    <cellStyle name="20% - Accent5 10 6 2 2" xfId="33374"/>
    <cellStyle name="20% - Accent5 10 6 2 3" xfId="52435"/>
    <cellStyle name="20% - Accent5 10 6 3" xfId="25096"/>
    <cellStyle name="20% - Accent5 10 6 4" xfId="44157"/>
    <cellStyle name="20% - Accent5 10 7" xfId="6842"/>
    <cellStyle name="20% - Accent5 10 7 2" xfId="15124"/>
    <cellStyle name="20% - Accent5 10 7 2 2" xfId="34186"/>
    <cellStyle name="20% - Accent5 10 7 2 3" xfId="53247"/>
    <cellStyle name="20% - Accent5 10 7 3" xfId="25908"/>
    <cellStyle name="20% - Accent5 10 7 4" xfId="44969"/>
    <cellStyle name="20% - Accent5 10 8" xfId="9336"/>
    <cellStyle name="20% - Accent5 10 8 2" xfId="17614"/>
    <cellStyle name="20% - Accent5 10 8 2 2" xfId="36676"/>
    <cellStyle name="20% - Accent5 10 8 2 3" xfId="55737"/>
    <cellStyle name="20% - Accent5 10 8 3" xfId="28398"/>
    <cellStyle name="20% - Accent5 10 8 4" xfId="47459"/>
    <cellStyle name="20% - Accent5 10 9" xfId="3628"/>
    <cellStyle name="20% - Accent5 10 9 2" xfId="22738"/>
    <cellStyle name="20% - Accent5 10 9 3" xfId="41799"/>
    <cellStyle name="20% - Accent5 11" xfId="773"/>
    <cellStyle name="20% - Accent5 11 10" xfId="20127"/>
    <cellStyle name="20% - Accent5 11 11" xfId="39188"/>
    <cellStyle name="20% - Accent5 11 2" xfId="774"/>
    <cellStyle name="20% - Accent5 11 2 2" xfId="775"/>
    <cellStyle name="20% - Accent5 11 2 2 2" xfId="6851"/>
    <cellStyle name="20% - Accent5 11 2 2 2 2" xfId="15133"/>
    <cellStyle name="20% - Accent5 11 2 2 2 2 2" xfId="34195"/>
    <cellStyle name="20% - Accent5 11 2 2 2 2 3" xfId="53256"/>
    <cellStyle name="20% - Accent5 11 2 2 2 3" xfId="25917"/>
    <cellStyle name="20% - Accent5 11 2 2 2 4" xfId="44978"/>
    <cellStyle name="20% - Accent5 11 2 2 3" xfId="9345"/>
    <cellStyle name="20% - Accent5 11 2 2 3 2" xfId="17623"/>
    <cellStyle name="20% - Accent5 11 2 2 3 2 2" xfId="36685"/>
    <cellStyle name="20% - Accent5 11 2 2 3 2 3" xfId="55746"/>
    <cellStyle name="20% - Accent5 11 2 2 3 3" xfId="28407"/>
    <cellStyle name="20% - Accent5 11 2 2 3 4" xfId="47468"/>
    <cellStyle name="20% - Accent5 11 2 2 4" xfId="3637"/>
    <cellStyle name="20% - Accent5 11 2 2 4 2" xfId="22747"/>
    <cellStyle name="20% - Accent5 11 2 2 4 3" xfId="41808"/>
    <cellStyle name="20% - Accent5 11 2 2 5" xfId="11963"/>
    <cellStyle name="20% - Accent5 11 2 2 5 2" xfId="31025"/>
    <cellStyle name="20% - Accent5 11 2 2 5 3" xfId="50086"/>
    <cellStyle name="20% - Accent5 11 2 2 6" xfId="20129"/>
    <cellStyle name="20% - Accent5 11 2 2 7" xfId="39190"/>
    <cellStyle name="20% - Accent5 11 2 3" xfId="6850"/>
    <cellStyle name="20% - Accent5 11 2 3 2" xfId="15132"/>
    <cellStyle name="20% - Accent5 11 2 3 2 2" xfId="34194"/>
    <cellStyle name="20% - Accent5 11 2 3 2 3" xfId="53255"/>
    <cellStyle name="20% - Accent5 11 2 3 3" xfId="25916"/>
    <cellStyle name="20% - Accent5 11 2 3 4" xfId="44977"/>
    <cellStyle name="20% - Accent5 11 2 4" xfId="9344"/>
    <cellStyle name="20% - Accent5 11 2 4 2" xfId="17622"/>
    <cellStyle name="20% - Accent5 11 2 4 2 2" xfId="36684"/>
    <cellStyle name="20% - Accent5 11 2 4 2 3" xfId="55745"/>
    <cellStyle name="20% - Accent5 11 2 4 3" xfId="28406"/>
    <cellStyle name="20% - Accent5 11 2 4 4" xfId="47467"/>
    <cellStyle name="20% - Accent5 11 2 5" xfId="3636"/>
    <cellStyle name="20% - Accent5 11 2 5 2" xfId="22746"/>
    <cellStyle name="20% - Accent5 11 2 5 3" xfId="41807"/>
    <cellStyle name="20% - Accent5 11 2 6" xfId="11962"/>
    <cellStyle name="20% - Accent5 11 2 6 2" xfId="31024"/>
    <cellStyle name="20% - Accent5 11 2 6 3" xfId="50085"/>
    <cellStyle name="20% - Accent5 11 2 7" xfId="20128"/>
    <cellStyle name="20% - Accent5 11 2 8" xfId="39189"/>
    <cellStyle name="20% - Accent5 11 3" xfId="776"/>
    <cellStyle name="20% - Accent5 11 3 2" xfId="6852"/>
    <cellStyle name="20% - Accent5 11 3 2 2" xfId="15134"/>
    <cellStyle name="20% - Accent5 11 3 2 2 2" xfId="34196"/>
    <cellStyle name="20% - Accent5 11 3 2 2 3" xfId="53257"/>
    <cellStyle name="20% - Accent5 11 3 2 3" xfId="25918"/>
    <cellStyle name="20% - Accent5 11 3 2 4" xfId="44979"/>
    <cellStyle name="20% - Accent5 11 3 3" xfId="9346"/>
    <cellStyle name="20% - Accent5 11 3 3 2" xfId="17624"/>
    <cellStyle name="20% - Accent5 11 3 3 2 2" xfId="36686"/>
    <cellStyle name="20% - Accent5 11 3 3 2 3" xfId="55747"/>
    <cellStyle name="20% - Accent5 11 3 3 3" xfId="28408"/>
    <cellStyle name="20% - Accent5 11 3 3 4" xfId="47469"/>
    <cellStyle name="20% - Accent5 11 3 4" xfId="3638"/>
    <cellStyle name="20% - Accent5 11 3 4 2" xfId="22748"/>
    <cellStyle name="20% - Accent5 11 3 4 3" xfId="41809"/>
    <cellStyle name="20% - Accent5 11 3 5" xfId="11964"/>
    <cellStyle name="20% - Accent5 11 3 5 2" xfId="31026"/>
    <cellStyle name="20% - Accent5 11 3 5 3" xfId="50087"/>
    <cellStyle name="20% - Accent5 11 3 6" xfId="20130"/>
    <cellStyle name="20% - Accent5 11 3 7" xfId="39191"/>
    <cellStyle name="20% - Accent5 11 4" xfId="777"/>
    <cellStyle name="20% - Accent5 11 4 2" xfId="6853"/>
    <cellStyle name="20% - Accent5 11 4 2 2" xfId="15135"/>
    <cellStyle name="20% - Accent5 11 4 2 2 2" xfId="34197"/>
    <cellStyle name="20% - Accent5 11 4 2 2 3" xfId="53258"/>
    <cellStyle name="20% - Accent5 11 4 2 3" xfId="25919"/>
    <cellStyle name="20% - Accent5 11 4 2 4" xfId="44980"/>
    <cellStyle name="20% - Accent5 11 4 3" xfId="9347"/>
    <cellStyle name="20% - Accent5 11 4 3 2" xfId="17625"/>
    <cellStyle name="20% - Accent5 11 4 3 2 2" xfId="36687"/>
    <cellStyle name="20% - Accent5 11 4 3 2 3" xfId="55748"/>
    <cellStyle name="20% - Accent5 11 4 3 3" xfId="28409"/>
    <cellStyle name="20% - Accent5 11 4 3 4" xfId="47470"/>
    <cellStyle name="20% - Accent5 11 4 4" xfId="3639"/>
    <cellStyle name="20% - Accent5 11 4 4 2" xfId="22749"/>
    <cellStyle name="20% - Accent5 11 4 4 3" xfId="41810"/>
    <cellStyle name="20% - Accent5 11 4 5" xfId="11965"/>
    <cellStyle name="20% - Accent5 11 4 5 2" xfId="31027"/>
    <cellStyle name="20% - Accent5 11 4 5 3" xfId="50088"/>
    <cellStyle name="20% - Accent5 11 4 6" xfId="20131"/>
    <cellStyle name="20% - Accent5 11 4 7" xfId="39192"/>
    <cellStyle name="20% - Accent5 11 5" xfId="5710"/>
    <cellStyle name="20% - Accent5 11 5 2" xfId="13996"/>
    <cellStyle name="20% - Accent5 11 5 2 2" xfId="33058"/>
    <cellStyle name="20% - Accent5 11 5 2 3" xfId="52119"/>
    <cellStyle name="20% - Accent5 11 5 3" xfId="24780"/>
    <cellStyle name="20% - Accent5 11 5 4" xfId="43841"/>
    <cellStyle name="20% - Accent5 11 6" xfId="6849"/>
    <cellStyle name="20% - Accent5 11 6 2" xfId="15131"/>
    <cellStyle name="20% - Accent5 11 6 2 2" xfId="34193"/>
    <cellStyle name="20% - Accent5 11 6 2 3" xfId="53254"/>
    <cellStyle name="20% - Accent5 11 6 3" xfId="25915"/>
    <cellStyle name="20% - Accent5 11 6 4" xfId="44976"/>
    <cellStyle name="20% - Accent5 11 7" xfId="9343"/>
    <cellStyle name="20% - Accent5 11 7 2" xfId="17621"/>
    <cellStyle name="20% - Accent5 11 7 2 2" xfId="36683"/>
    <cellStyle name="20% - Accent5 11 7 2 3" xfId="55744"/>
    <cellStyle name="20% - Accent5 11 7 3" xfId="28405"/>
    <cellStyle name="20% - Accent5 11 7 4" xfId="47466"/>
    <cellStyle name="20% - Accent5 11 8" xfId="3635"/>
    <cellStyle name="20% - Accent5 11 8 2" xfId="22745"/>
    <cellStyle name="20% - Accent5 11 8 3" xfId="41806"/>
    <cellStyle name="20% - Accent5 11 9" xfId="11961"/>
    <cellStyle name="20% - Accent5 11 9 2" xfId="31023"/>
    <cellStyle name="20% - Accent5 11 9 3" xfId="50084"/>
    <cellStyle name="20% - Accent5 12" xfId="778"/>
    <cellStyle name="20% - Accent5 12 2" xfId="779"/>
    <cellStyle name="20% - Accent5 12 2 2" xfId="6855"/>
    <cellStyle name="20% - Accent5 12 2 2 2" xfId="15137"/>
    <cellStyle name="20% - Accent5 12 2 2 2 2" xfId="34199"/>
    <cellStyle name="20% - Accent5 12 2 2 2 3" xfId="53260"/>
    <cellStyle name="20% - Accent5 12 2 2 3" xfId="25921"/>
    <cellStyle name="20% - Accent5 12 2 2 4" xfId="44982"/>
    <cellStyle name="20% - Accent5 12 2 3" xfId="9349"/>
    <cellStyle name="20% - Accent5 12 2 3 2" xfId="17627"/>
    <cellStyle name="20% - Accent5 12 2 3 2 2" xfId="36689"/>
    <cellStyle name="20% - Accent5 12 2 3 2 3" xfId="55750"/>
    <cellStyle name="20% - Accent5 12 2 3 3" xfId="28411"/>
    <cellStyle name="20% - Accent5 12 2 3 4" xfId="47472"/>
    <cellStyle name="20% - Accent5 12 2 4" xfId="3641"/>
    <cellStyle name="20% - Accent5 12 2 4 2" xfId="22751"/>
    <cellStyle name="20% - Accent5 12 2 4 3" xfId="41812"/>
    <cellStyle name="20% - Accent5 12 2 5" xfId="11967"/>
    <cellStyle name="20% - Accent5 12 2 5 2" xfId="31029"/>
    <cellStyle name="20% - Accent5 12 2 5 3" xfId="50090"/>
    <cellStyle name="20% - Accent5 12 2 6" xfId="20133"/>
    <cellStyle name="20% - Accent5 12 2 7" xfId="39194"/>
    <cellStyle name="20% - Accent5 12 3" xfId="6045"/>
    <cellStyle name="20% - Accent5 12 3 2" xfId="14327"/>
    <cellStyle name="20% - Accent5 12 3 2 2" xfId="33389"/>
    <cellStyle name="20% - Accent5 12 3 2 3" xfId="52450"/>
    <cellStyle name="20% - Accent5 12 3 3" xfId="25111"/>
    <cellStyle name="20% - Accent5 12 3 4" xfId="44172"/>
    <cellStyle name="20% - Accent5 12 4" xfId="6854"/>
    <cellStyle name="20% - Accent5 12 4 2" xfId="15136"/>
    <cellStyle name="20% - Accent5 12 4 2 2" xfId="34198"/>
    <cellStyle name="20% - Accent5 12 4 2 3" xfId="53259"/>
    <cellStyle name="20% - Accent5 12 4 3" xfId="25920"/>
    <cellStyle name="20% - Accent5 12 4 4" xfId="44981"/>
    <cellStyle name="20% - Accent5 12 5" xfId="9348"/>
    <cellStyle name="20% - Accent5 12 5 2" xfId="17626"/>
    <cellStyle name="20% - Accent5 12 5 2 2" xfId="36688"/>
    <cellStyle name="20% - Accent5 12 5 2 3" xfId="55749"/>
    <cellStyle name="20% - Accent5 12 5 3" xfId="28410"/>
    <cellStyle name="20% - Accent5 12 5 4" xfId="47471"/>
    <cellStyle name="20% - Accent5 12 6" xfId="3640"/>
    <cellStyle name="20% - Accent5 12 6 2" xfId="22750"/>
    <cellStyle name="20% - Accent5 12 6 3" xfId="41811"/>
    <cellStyle name="20% - Accent5 12 7" xfId="11966"/>
    <cellStyle name="20% - Accent5 12 7 2" xfId="31028"/>
    <cellStyle name="20% - Accent5 12 7 3" xfId="50089"/>
    <cellStyle name="20% - Accent5 12 8" xfId="20132"/>
    <cellStyle name="20% - Accent5 12 9" xfId="39193"/>
    <cellStyle name="20% - Accent5 13" xfId="780"/>
    <cellStyle name="20% - Accent5 13 2" xfId="781"/>
    <cellStyle name="20% - Accent5 13 2 2" xfId="6857"/>
    <cellStyle name="20% - Accent5 13 2 2 2" xfId="15139"/>
    <cellStyle name="20% - Accent5 13 2 2 2 2" xfId="34201"/>
    <cellStyle name="20% - Accent5 13 2 2 2 3" xfId="53262"/>
    <cellStyle name="20% - Accent5 13 2 2 3" xfId="25923"/>
    <cellStyle name="20% - Accent5 13 2 2 4" xfId="44984"/>
    <cellStyle name="20% - Accent5 13 2 3" xfId="9351"/>
    <cellStyle name="20% - Accent5 13 2 3 2" xfId="17629"/>
    <cellStyle name="20% - Accent5 13 2 3 2 2" xfId="36691"/>
    <cellStyle name="20% - Accent5 13 2 3 2 3" xfId="55752"/>
    <cellStyle name="20% - Accent5 13 2 3 3" xfId="28413"/>
    <cellStyle name="20% - Accent5 13 2 3 4" xfId="47474"/>
    <cellStyle name="20% - Accent5 13 2 4" xfId="3643"/>
    <cellStyle name="20% - Accent5 13 2 4 2" xfId="22753"/>
    <cellStyle name="20% - Accent5 13 2 4 3" xfId="41814"/>
    <cellStyle name="20% - Accent5 13 2 5" xfId="11969"/>
    <cellStyle name="20% - Accent5 13 2 5 2" xfId="31031"/>
    <cellStyle name="20% - Accent5 13 2 5 3" xfId="50092"/>
    <cellStyle name="20% - Accent5 13 2 6" xfId="20135"/>
    <cellStyle name="20% - Accent5 13 2 7" xfId="39196"/>
    <cellStyle name="20% - Accent5 13 3" xfId="6059"/>
    <cellStyle name="20% - Accent5 13 3 2" xfId="14341"/>
    <cellStyle name="20% - Accent5 13 3 2 2" xfId="33403"/>
    <cellStyle name="20% - Accent5 13 3 2 3" xfId="52464"/>
    <cellStyle name="20% - Accent5 13 3 3" xfId="25125"/>
    <cellStyle name="20% - Accent5 13 3 4" xfId="44186"/>
    <cellStyle name="20% - Accent5 13 4" xfId="6856"/>
    <cellStyle name="20% - Accent5 13 4 2" xfId="15138"/>
    <cellStyle name="20% - Accent5 13 4 2 2" xfId="34200"/>
    <cellStyle name="20% - Accent5 13 4 2 3" xfId="53261"/>
    <cellStyle name="20% - Accent5 13 4 3" xfId="25922"/>
    <cellStyle name="20% - Accent5 13 4 4" xfId="44983"/>
    <cellStyle name="20% - Accent5 13 5" xfId="9350"/>
    <cellStyle name="20% - Accent5 13 5 2" xfId="17628"/>
    <cellStyle name="20% - Accent5 13 5 2 2" xfId="36690"/>
    <cellStyle name="20% - Accent5 13 5 2 3" xfId="55751"/>
    <cellStyle name="20% - Accent5 13 5 3" xfId="28412"/>
    <cellStyle name="20% - Accent5 13 5 4" xfId="47473"/>
    <cellStyle name="20% - Accent5 13 6" xfId="3642"/>
    <cellStyle name="20% - Accent5 13 6 2" xfId="22752"/>
    <cellStyle name="20% - Accent5 13 6 3" xfId="41813"/>
    <cellStyle name="20% - Accent5 13 7" xfId="11968"/>
    <cellStyle name="20% - Accent5 13 7 2" xfId="31030"/>
    <cellStyle name="20% - Accent5 13 7 3" xfId="50091"/>
    <cellStyle name="20% - Accent5 13 8" xfId="20134"/>
    <cellStyle name="20% - Accent5 13 9" xfId="39195"/>
    <cellStyle name="20% - Accent5 14" xfId="782"/>
    <cellStyle name="20% - Accent5 14 2" xfId="6073"/>
    <cellStyle name="20% - Accent5 14 2 2" xfId="14355"/>
    <cellStyle name="20% - Accent5 14 2 2 2" xfId="33417"/>
    <cellStyle name="20% - Accent5 14 2 2 3" xfId="52478"/>
    <cellStyle name="20% - Accent5 14 2 3" xfId="25139"/>
    <cellStyle name="20% - Accent5 14 2 4" xfId="44200"/>
    <cellStyle name="20% - Accent5 14 3" xfId="6858"/>
    <cellStyle name="20% - Accent5 14 3 2" xfId="15140"/>
    <cellStyle name="20% - Accent5 14 3 2 2" xfId="34202"/>
    <cellStyle name="20% - Accent5 14 3 2 3" xfId="53263"/>
    <cellStyle name="20% - Accent5 14 3 3" xfId="25924"/>
    <cellStyle name="20% - Accent5 14 3 4" xfId="44985"/>
    <cellStyle name="20% - Accent5 14 4" xfId="9352"/>
    <cellStyle name="20% - Accent5 14 4 2" xfId="17630"/>
    <cellStyle name="20% - Accent5 14 4 2 2" xfId="36692"/>
    <cellStyle name="20% - Accent5 14 4 2 3" xfId="55753"/>
    <cellStyle name="20% - Accent5 14 4 3" xfId="28414"/>
    <cellStyle name="20% - Accent5 14 4 4" xfId="47475"/>
    <cellStyle name="20% - Accent5 14 5" xfId="3644"/>
    <cellStyle name="20% - Accent5 14 5 2" xfId="22754"/>
    <cellStyle name="20% - Accent5 14 5 3" xfId="41815"/>
    <cellStyle name="20% - Accent5 14 6" xfId="11970"/>
    <cellStyle name="20% - Accent5 14 6 2" xfId="31032"/>
    <cellStyle name="20% - Accent5 14 6 3" xfId="50093"/>
    <cellStyle name="20% - Accent5 14 7" xfId="20136"/>
    <cellStyle name="20% - Accent5 14 8" xfId="39197"/>
    <cellStyle name="20% - Accent5 15" xfId="783"/>
    <cellStyle name="20% - Accent5 15 2" xfId="6859"/>
    <cellStyle name="20% - Accent5 15 2 2" xfId="15141"/>
    <cellStyle name="20% - Accent5 15 2 2 2" xfId="34203"/>
    <cellStyle name="20% - Accent5 15 2 2 3" xfId="53264"/>
    <cellStyle name="20% - Accent5 15 2 3" xfId="25925"/>
    <cellStyle name="20% - Accent5 15 2 4" xfId="44986"/>
    <cellStyle name="20% - Accent5 15 3" xfId="9353"/>
    <cellStyle name="20% - Accent5 15 3 2" xfId="17631"/>
    <cellStyle name="20% - Accent5 15 3 2 2" xfId="36693"/>
    <cellStyle name="20% - Accent5 15 3 2 3" xfId="55754"/>
    <cellStyle name="20% - Accent5 15 3 3" xfId="28415"/>
    <cellStyle name="20% - Accent5 15 3 4" xfId="47476"/>
    <cellStyle name="20% - Accent5 15 4" xfId="3645"/>
    <cellStyle name="20% - Accent5 15 4 2" xfId="22755"/>
    <cellStyle name="20% - Accent5 15 4 3" xfId="41816"/>
    <cellStyle name="20% - Accent5 15 5" xfId="11971"/>
    <cellStyle name="20% - Accent5 15 5 2" xfId="31033"/>
    <cellStyle name="20% - Accent5 15 5 3" xfId="50094"/>
    <cellStyle name="20% - Accent5 15 6" xfId="20137"/>
    <cellStyle name="20% - Accent5 15 7" xfId="39198"/>
    <cellStyle name="20% - Accent5 16" xfId="5626"/>
    <cellStyle name="20% - Accent5 16 2" xfId="13916"/>
    <cellStyle name="20% - Accent5 16 2 2" xfId="32978"/>
    <cellStyle name="20% - Accent5 16 2 3" xfId="52039"/>
    <cellStyle name="20% - Accent5 16 3" xfId="24700"/>
    <cellStyle name="20% - Accent5 16 4" xfId="43761"/>
    <cellStyle name="20% - Accent5 17" xfId="6841"/>
    <cellStyle name="20% - Accent5 17 2" xfId="15123"/>
    <cellStyle name="20% - Accent5 17 2 2" xfId="34185"/>
    <cellStyle name="20% - Accent5 17 2 3" xfId="53246"/>
    <cellStyle name="20% - Accent5 17 3" xfId="25907"/>
    <cellStyle name="20% - Accent5 17 4" xfId="44968"/>
    <cellStyle name="20% - Accent5 18" xfId="9335"/>
    <cellStyle name="20% - Accent5 18 2" xfId="17613"/>
    <cellStyle name="20% - Accent5 18 2 2" xfId="36675"/>
    <cellStyle name="20% - Accent5 18 2 3" xfId="55736"/>
    <cellStyle name="20% - Accent5 18 3" xfId="28397"/>
    <cellStyle name="20% - Accent5 18 4" xfId="47458"/>
    <cellStyle name="20% - Accent5 19" xfId="3627"/>
    <cellStyle name="20% - Accent5 19 2" xfId="22737"/>
    <cellStyle name="20% - Accent5 19 3" xfId="41798"/>
    <cellStyle name="20% - Accent5 2" xfId="784"/>
    <cellStyle name="20% - Accent5 2 10" xfId="785"/>
    <cellStyle name="20% - Accent5 2 10 2" xfId="6861"/>
    <cellStyle name="20% - Accent5 2 10 2 2" xfId="15143"/>
    <cellStyle name="20% - Accent5 2 10 2 2 2" xfId="34205"/>
    <cellStyle name="20% - Accent5 2 10 2 2 3" xfId="53266"/>
    <cellStyle name="20% - Accent5 2 10 2 3" xfId="25927"/>
    <cellStyle name="20% - Accent5 2 10 2 4" xfId="44988"/>
    <cellStyle name="20% - Accent5 2 10 3" xfId="9355"/>
    <cellStyle name="20% - Accent5 2 10 3 2" xfId="17633"/>
    <cellStyle name="20% - Accent5 2 10 3 2 2" xfId="36695"/>
    <cellStyle name="20% - Accent5 2 10 3 2 3" xfId="55756"/>
    <cellStyle name="20% - Accent5 2 10 3 3" xfId="28417"/>
    <cellStyle name="20% - Accent5 2 10 3 4" xfId="47478"/>
    <cellStyle name="20% - Accent5 2 10 4" xfId="3647"/>
    <cellStyle name="20% - Accent5 2 10 4 2" xfId="22757"/>
    <cellStyle name="20% - Accent5 2 10 4 3" xfId="41818"/>
    <cellStyle name="20% - Accent5 2 10 5" xfId="11973"/>
    <cellStyle name="20% - Accent5 2 10 5 2" xfId="31035"/>
    <cellStyle name="20% - Accent5 2 10 5 3" xfId="50096"/>
    <cellStyle name="20% - Accent5 2 10 6" xfId="20139"/>
    <cellStyle name="20% - Accent5 2 10 7" xfId="39200"/>
    <cellStyle name="20% - Accent5 2 11" xfId="786"/>
    <cellStyle name="20% - Accent5 2 11 2" xfId="6862"/>
    <cellStyle name="20% - Accent5 2 11 2 2" xfId="15144"/>
    <cellStyle name="20% - Accent5 2 11 2 2 2" xfId="34206"/>
    <cellStyle name="20% - Accent5 2 11 2 2 3" xfId="53267"/>
    <cellStyle name="20% - Accent5 2 11 2 3" xfId="25928"/>
    <cellStyle name="20% - Accent5 2 11 2 4" xfId="44989"/>
    <cellStyle name="20% - Accent5 2 11 3" xfId="9356"/>
    <cellStyle name="20% - Accent5 2 11 3 2" xfId="17634"/>
    <cellStyle name="20% - Accent5 2 11 3 2 2" xfId="36696"/>
    <cellStyle name="20% - Accent5 2 11 3 2 3" xfId="55757"/>
    <cellStyle name="20% - Accent5 2 11 3 3" xfId="28418"/>
    <cellStyle name="20% - Accent5 2 11 3 4" xfId="47479"/>
    <cellStyle name="20% - Accent5 2 11 4" xfId="3648"/>
    <cellStyle name="20% - Accent5 2 11 4 2" xfId="22758"/>
    <cellStyle name="20% - Accent5 2 11 4 3" xfId="41819"/>
    <cellStyle name="20% - Accent5 2 11 5" xfId="11974"/>
    <cellStyle name="20% - Accent5 2 11 5 2" xfId="31036"/>
    <cellStyle name="20% - Accent5 2 11 5 3" xfId="50097"/>
    <cellStyle name="20% - Accent5 2 11 6" xfId="20140"/>
    <cellStyle name="20% - Accent5 2 11 7" xfId="39201"/>
    <cellStyle name="20% - Accent5 2 12" xfId="5637"/>
    <cellStyle name="20% - Accent5 2 12 2" xfId="13926"/>
    <cellStyle name="20% - Accent5 2 12 2 2" xfId="32988"/>
    <cellStyle name="20% - Accent5 2 12 2 3" xfId="52049"/>
    <cellStyle name="20% - Accent5 2 12 3" xfId="24710"/>
    <cellStyle name="20% - Accent5 2 12 4" xfId="43771"/>
    <cellStyle name="20% - Accent5 2 13" xfId="6860"/>
    <cellStyle name="20% - Accent5 2 13 2" xfId="15142"/>
    <cellStyle name="20% - Accent5 2 13 2 2" xfId="34204"/>
    <cellStyle name="20% - Accent5 2 13 2 3" xfId="53265"/>
    <cellStyle name="20% - Accent5 2 13 3" xfId="25926"/>
    <cellStyle name="20% - Accent5 2 13 4" xfId="44987"/>
    <cellStyle name="20% - Accent5 2 14" xfId="9354"/>
    <cellStyle name="20% - Accent5 2 14 2" xfId="17632"/>
    <cellStyle name="20% - Accent5 2 14 2 2" xfId="36694"/>
    <cellStyle name="20% - Accent5 2 14 2 3" xfId="55755"/>
    <cellStyle name="20% - Accent5 2 14 3" xfId="28416"/>
    <cellStyle name="20% - Accent5 2 14 4" xfId="47477"/>
    <cellStyle name="20% - Accent5 2 15" xfId="3646"/>
    <cellStyle name="20% - Accent5 2 15 2" xfId="22756"/>
    <cellStyle name="20% - Accent5 2 15 3" xfId="41817"/>
    <cellStyle name="20% - Accent5 2 16" xfId="11972"/>
    <cellStyle name="20% - Accent5 2 16 2" xfId="31034"/>
    <cellStyle name="20% - Accent5 2 16 3" xfId="50095"/>
    <cellStyle name="20% - Accent5 2 17" xfId="20138"/>
    <cellStyle name="20% - Accent5 2 18" xfId="39199"/>
    <cellStyle name="20% - Accent5 2 2" xfId="787"/>
    <cellStyle name="20% - Accent5 2 2 10" xfId="6863"/>
    <cellStyle name="20% - Accent5 2 2 10 2" xfId="15145"/>
    <cellStyle name="20% - Accent5 2 2 10 2 2" xfId="34207"/>
    <cellStyle name="20% - Accent5 2 2 10 2 3" xfId="53268"/>
    <cellStyle name="20% - Accent5 2 2 10 3" xfId="25929"/>
    <cellStyle name="20% - Accent5 2 2 10 4" xfId="44990"/>
    <cellStyle name="20% - Accent5 2 2 11" xfId="9357"/>
    <cellStyle name="20% - Accent5 2 2 11 2" xfId="17635"/>
    <cellStyle name="20% - Accent5 2 2 11 2 2" xfId="36697"/>
    <cellStyle name="20% - Accent5 2 2 11 2 3" xfId="55758"/>
    <cellStyle name="20% - Accent5 2 2 11 3" xfId="28419"/>
    <cellStyle name="20% - Accent5 2 2 11 4" xfId="47480"/>
    <cellStyle name="20% - Accent5 2 2 12" xfId="3649"/>
    <cellStyle name="20% - Accent5 2 2 12 2" xfId="22759"/>
    <cellStyle name="20% - Accent5 2 2 12 3" xfId="41820"/>
    <cellStyle name="20% - Accent5 2 2 13" xfId="11975"/>
    <cellStyle name="20% - Accent5 2 2 13 2" xfId="31037"/>
    <cellStyle name="20% - Accent5 2 2 13 3" xfId="50098"/>
    <cellStyle name="20% - Accent5 2 2 14" xfId="20141"/>
    <cellStyle name="20% - Accent5 2 2 15" xfId="39202"/>
    <cellStyle name="20% - Accent5 2 2 2" xfId="788"/>
    <cellStyle name="20% - Accent5 2 2 2 10" xfId="11976"/>
    <cellStyle name="20% - Accent5 2 2 2 10 2" xfId="31038"/>
    <cellStyle name="20% - Accent5 2 2 2 10 3" xfId="50099"/>
    <cellStyle name="20% - Accent5 2 2 2 11" xfId="20142"/>
    <cellStyle name="20% - Accent5 2 2 2 12" xfId="39203"/>
    <cellStyle name="20% - Accent5 2 2 2 2" xfId="789"/>
    <cellStyle name="20% - Accent5 2 2 2 2 2" xfId="790"/>
    <cellStyle name="20% - Accent5 2 2 2 2 2 2" xfId="6866"/>
    <cellStyle name="20% - Accent5 2 2 2 2 2 2 2" xfId="15148"/>
    <cellStyle name="20% - Accent5 2 2 2 2 2 2 2 2" xfId="34210"/>
    <cellStyle name="20% - Accent5 2 2 2 2 2 2 2 3" xfId="53271"/>
    <cellStyle name="20% - Accent5 2 2 2 2 2 2 3" xfId="25932"/>
    <cellStyle name="20% - Accent5 2 2 2 2 2 2 4" xfId="44993"/>
    <cellStyle name="20% - Accent5 2 2 2 2 2 3" xfId="9360"/>
    <cellStyle name="20% - Accent5 2 2 2 2 2 3 2" xfId="17638"/>
    <cellStyle name="20% - Accent5 2 2 2 2 2 3 2 2" xfId="36700"/>
    <cellStyle name="20% - Accent5 2 2 2 2 2 3 2 3" xfId="55761"/>
    <cellStyle name="20% - Accent5 2 2 2 2 2 3 3" xfId="28422"/>
    <cellStyle name="20% - Accent5 2 2 2 2 2 3 4" xfId="47483"/>
    <cellStyle name="20% - Accent5 2 2 2 2 2 4" xfId="3652"/>
    <cellStyle name="20% - Accent5 2 2 2 2 2 4 2" xfId="22762"/>
    <cellStyle name="20% - Accent5 2 2 2 2 2 4 3" xfId="41823"/>
    <cellStyle name="20% - Accent5 2 2 2 2 2 5" xfId="11978"/>
    <cellStyle name="20% - Accent5 2 2 2 2 2 5 2" xfId="31040"/>
    <cellStyle name="20% - Accent5 2 2 2 2 2 5 3" xfId="50101"/>
    <cellStyle name="20% - Accent5 2 2 2 2 2 6" xfId="20144"/>
    <cellStyle name="20% - Accent5 2 2 2 2 2 7" xfId="39205"/>
    <cellStyle name="20% - Accent5 2 2 2 2 3" xfId="6865"/>
    <cellStyle name="20% - Accent5 2 2 2 2 3 2" xfId="15147"/>
    <cellStyle name="20% - Accent5 2 2 2 2 3 2 2" xfId="34209"/>
    <cellStyle name="20% - Accent5 2 2 2 2 3 2 3" xfId="53270"/>
    <cellStyle name="20% - Accent5 2 2 2 2 3 3" xfId="25931"/>
    <cellStyle name="20% - Accent5 2 2 2 2 3 4" xfId="44992"/>
    <cellStyle name="20% - Accent5 2 2 2 2 4" xfId="9359"/>
    <cellStyle name="20% - Accent5 2 2 2 2 4 2" xfId="17637"/>
    <cellStyle name="20% - Accent5 2 2 2 2 4 2 2" xfId="36699"/>
    <cellStyle name="20% - Accent5 2 2 2 2 4 2 3" xfId="55760"/>
    <cellStyle name="20% - Accent5 2 2 2 2 4 3" xfId="28421"/>
    <cellStyle name="20% - Accent5 2 2 2 2 4 4" xfId="47482"/>
    <cellStyle name="20% - Accent5 2 2 2 2 5" xfId="3651"/>
    <cellStyle name="20% - Accent5 2 2 2 2 5 2" xfId="22761"/>
    <cellStyle name="20% - Accent5 2 2 2 2 5 3" xfId="41822"/>
    <cellStyle name="20% - Accent5 2 2 2 2 6" xfId="11977"/>
    <cellStyle name="20% - Accent5 2 2 2 2 6 2" xfId="31039"/>
    <cellStyle name="20% - Accent5 2 2 2 2 6 3" xfId="50100"/>
    <cellStyle name="20% - Accent5 2 2 2 2 7" xfId="20143"/>
    <cellStyle name="20% - Accent5 2 2 2 2 8" xfId="39204"/>
    <cellStyle name="20% - Accent5 2 2 2 3" xfId="791"/>
    <cellStyle name="20% - Accent5 2 2 2 3 2" xfId="792"/>
    <cellStyle name="20% - Accent5 2 2 2 3 2 2" xfId="6868"/>
    <cellStyle name="20% - Accent5 2 2 2 3 2 2 2" xfId="15150"/>
    <cellStyle name="20% - Accent5 2 2 2 3 2 2 2 2" xfId="34212"/>
    <cellStyle name="20% - Accent5 2 2 2 3 2 2 2 3" xfId="53273"/>
    <cellStyle name="20% - Accent5 2 2 2 3 2 2 3" xfId="25934"/>
    <cellStyle name="20% - Accent5 2 2 2 3 2 2 4" xfId="44995"/>
    <cellStyle name="20% - Accent5 2 2 2 3 2 3" xfId="9362"/>
    <cellStyle name="20% - Accent5 2 2 2 3 2 3 2" xfId="17640"/>
    <cellStyle name="20% - Accent5 2 2 2 3 2 3 2 2" xfId="36702"/>
    <cellStyle name="20% - Accent5 2 2 2 3 2 3 2 3" xfId="55763"/>
    <cellStyle name="20% - Accent5 2 2 2 3 2 3 3" xfId="28424"/>
    <cellStyle name="20% - Accent5 2 2 2 3 2 3 4" xfId="47485"/>
    <cellStyle name="20% - Accent5 2 2 2 3 2 4" xfId="3654"/>
    <cellStyle name="20% - Accent5 2 2 2 3 2 4 2" xfId="22764"/>
    <cellStyle name="20% - Accent5 2 2 2 3 2 4 3" xfId="41825"/>
    <cellStyle name="20% - Accent5 2 2 2 3 2 5" xfId="11980"/>
    <cellStyle name="20% - Accent5 2 2 2 3 2 5 2" xfId="31042"/>
    <cellStyle name="20% - Accent5 2 2 2 3 2 5 3" xfId="50103"/>
    <cellStyle name="20% - Accent5 2 2 2 3 2 6" xfId="20146"/>
    <cellStyle name="20% - Accent5 2 2 2 3 2 7" xfId="39207"/>
    <cellStyle name="20% - Accent5 2 2 2 3 3" xfId="6867"/>
    <cellStyle name="20% - Accent5 2 2 2 3 3 2" xfId="15149"/>
    <cellStyle name="20% - Accent5 2 2 2 3 3 2 2" xfId="34211"/>
    <cellStyle name="20% - Accent5 2 2 2 3 3 2 3" xfId="53272"/>
    <cellStyle name="20% - Accent5 2 2 2 3 3 3" xfId="25933"/>
    <cellStyle name="20% - Accent5 2 2 2 3 3 4" xfId="44994"/>
    <cellStyle name="20% - Accent5 2 2 2 3 4" xfId="9361"/>
    <cellStyle name="20% - Accent5 2 2 2 3 4 2" xfId="17639"/>
    <cellStyle name="20% - Accent5 2 2 2 3 4 2 2" xfId="36701"/>
    <cellStyle name="20% - Accent5 2 2 2 3 4 2 3" xfId="55762"/>
    <cellStyle name="20% - Accent5 2 2 2 3 4 3" xfId="28423"/>
    <cellStyle name="20% - Accent5 2 2 2 3 4 4" xfId="47484"/>
    <cellStyle name="20% - Accent5 2 2 2 3 5" xfId="3653"/>
    <cellStyle name="20% - Accent5 2 2 2 3 5 2" xfId="22763"/>
    <cellStyle name="20% - Accent5 2 2 2 3 5 3" xfId="41824"/>
    <cellStyle name="20% - Accent5 2 2 2 3 6" xfId="11979"/>
    <cellStyle name="20% - Accent5 2 2 2 3 6 2" xfId="31041"/>
    <cellStyle name="20% - Accent5 2 2 2 3 6 3" xfId="50102"/>
    <cellStyle name="20% - Accent5 2 2 2 3 7" xfId="20145"/>
    <cellStyle name="20% - Accent5 2 2 2 3 8" xfId="39206"/>
    <cellStyle name="20% - Accent5 2 2 2 4" xfId="793"/>
    <cellStyle name="20% - Accent5 2 2 2 4 2" xfId="6869"/>
    <cellStyle name="20% - Accent5 2 2 2 4 2 2" xfId="15151"/>
    <cellStyle name="20% - Accent5 2 2 2 4 2 2 2" xfId="34213"/>
    <cellStyle name="20% - Accent5 2 2 2 4 2 2 3" xfId="53274"/>
    <cellStyle name="20% - Accent5 2 2 2 4 2 3" xfId="25935"/>
    <cellStyle name="20% - Accent5 2 2 2 4 2 4" xfId="44996"/>
    <cellStyle name="20% - Accent5 2 2 2 4 3" xfId="9363"/>
    <cellStyle name="20% - Accent5 2 2 2 4 3 2" xfId="17641"/>
    <cellStyle name="20% - Accent5 2 2 2 4 3 2 2" xfId="36703"/>
    <cellStyle name="20% - Accent5 2 2 2 4 3 2 3" xfId="55764"/>
    <cellStyle name="20% - Accent5 2 2 2 4 3 3" xfId="28425"/>
    <cellStyle name="20% - Accent5 2 2 2 4 3 4" xfId="47486"/>
    <cellStyle name="20% - Accent5 2 2 2 4 4" xfId="3655"/>
    <cellStyle name="20% - Accent5 2 2 2 4 4 2" xfId="22765"/>
    <cellStyle name="20% - Accent5 2 2 2 4 4 3" xfId="41826"/>
    <cellStyle name="20% - Accent5 2 2 2 4 5" xfId="11981"/>
    <cellStyle name="20% - Accent5 2 2 2 4 5 2" xfId="31043"/>
    <cellStyle name="20% - Accent5 2 2 2 4 5 3" xfId="50104"/>
    <cellStyle name="20% - Accent5 2 2 2 4 6" xfId="20147"/>
    <cellStyle name="20% - Accent5 2 2 2 4 7" xfId="39208"/>
    <cellStyle name="20% - Accent5 2 2 2 5" xfId="794"/>
    <cellStyle name="20% - Accent5 2 2 2 5 2" xfId="6870"/>
    <cellStyle name="20% - Accent5 2 2 2 5 2 2" xfId="15152"/>
    <cellStyle name="20% - Accent5 2 2 2 5 2 2 2" xfId="34214"/>
    <cellStyle name="20% - Accent5 2 2 2 5 2 2 3" xfId="53275"/>
    <cellStyle name="20% - Accent5 2 2 2 5 2 3" xfId="25936"/>
    <cellStyle name="20% - Accent5 2 2 2 5 2 4" xfId="44997"/>
    <cellStyle name="20% - Accent5 2 2 2 5 3" xfId="9364"/>
    <cellStyle name="20% - Accent5 2 2 2 5 3 2" xfId="17642"/>
    <cellStyle name="20% - Accent5 2 2 2 5 3 2 2" xfId="36704"/>
    <cellStyle name="20% - Accent5 2 2 2 5 3 2 3" xfId="55765"/>
    <cellStyle name="20% - Accent5 2 2 2 5 3 3" xfId="28426"/>
    <cellStyle name="20% - Accent5 2 2 2 5 3 4" xfId="47487"/>
    <cellStyle name="20% - Accent5 2 2 2 5 4" xfId="3656"/>
    <cellStyle name="20% - Accent5 2 2 2 5 4 2" xfId="22766"/>
    <cellStyle name="20% - Accent5 2 2 2 5 4 3" xfId="41827"/>
    <cellStyle name="20% - Accent5 2 2 2 5 5" xfId="11982"/>
    <cellStyle name="20% - Accent5 2 2 2 5 5 2" xfId="31044"/>
    <cellStyle name="20% - Accent5 2 2 2 5 5 3" xfId="50105"/>
    <cellStyle name="20% - Accent5 2 2 2 5 6" xfId="20148"/>
    <cellStyle name="20% - Accent5 2 2 2 5 7" xfId="39209"/>
    <cellStyle name="20% - Accent5 2 2 2 6" xfId="5876"/>
    <cellStyle name="20% - Accent5 2 2 2 6 2" xfId="14158"/>
    <cellStyle name="20% - Accent5 2 2 2 6 2 2" xfId="33220"/>
    <cellStyle name="20% - Accent5 2 2 2 6 2 3" xfId="52281"/>
    <cellStyle name="20% - Accent5 2 2 2 6 3" xfId="24942"/>
    <cellStyle name="20% - Accent5 2 2 2 6 4" xfId="44003"/>
    <cellStyle name="20% - Accent5 2 2 2 7" xfId="6864"/>
    <cellStyle name="20% - Accent5 2 2 2 7 2" xfId="15146"/>
    <cellStyle name="20% - Accent5 2 2 2 7 2 2" xfId="34208"/>
    <cellStyle name="20% - Accent5 2 2 2 7 2 3" xfId="53269"/>
    <cellStyle name="20% - Accent5 2 2 2 7 3" xfId="25930"/>
    <cellStyle name="20% - Accent5 2 2 2 7 4" xfId="44991"/>
    <cellStyle name="20% - Accent5 2 2 2 8" xfId="9358"/>
    <cellStyle name="20% - Accent5 2 2 2 8 2" xfId="17636"/>
    <cellStyle name="20% - Accent5 2 2 2 8 2 2" xfId="36698"/>
    <cellStyle name="20% - Accent5 2 2 2 8 2 3" xfId="55759"/>
    <cellStyle name="20% - Accent5 2 2 2 8 3" xfId="28420"/>
    <cellStyle name="20% - Accent5 2 2 2 8 4" xfId="47481"/>
    <cellStyle name="20% - Accent5 2 2 2 9" xfId="3650"/>
    <cellStyle name="20% - Accent5 2 2 2 9 2" xfId="22760"/>
    <cellStyle name="20% - Accent5 2 2 2 9 3" xfId="41821"/>
    <cellStyle name="20% - Accent5 2 2 3" xfId="795"/>
    <cellStyle name="20% - Accent5 2 2 3 10" xfId="11983"/>
    <cellStyle name="20% - Accent5 2 2 3 10 2" xfId="31045"/>
    <cellStyle name="20% - Accent5 2 2 3 10 3" xfId="50106"/>
    <cellStyle name="20% - Accent5 2 2 3 11" xfId="20149"/>
    <cellStyle name="20% - Accent5 2 2 3 12" xfId="39210"/>
    <cellStyle name="20% - Accent5 2 2 3 2" xfId="796"/>
    <cellStyle name="20% - Accent5 2 2 3 2 2" xfId="797"/>
    <cellStyle name="20% - Accent5 2 2 3 2 2 2" xfId="6873"/>
    <cellStyle name="20% - Accent5 2 2 3 2 2 2 2" xfId="15155"/>
    <cellStyle name="20% - Accent5 2 2 3 2 2 2 2 2" xfId="34217"/>
    <cellStyle name="20% - Accent5 2 2 3 2 2 2 2 3" xfId="53278"/>
    <cellStyle name="20% - Accent5 2 2 3 2 2 2 3" xfId="25939"/>
    <cellStyle name="20% - Accent5 2 2 3 2 2 2 4" xfId="45000"/>
    <cellStyle name="20% - Accent5 2 2 3 2 2 3" xfId="9367"/>
    <cellStyle name="20% - Accent5 2 2 3 2 2 3 2" xfId="17645"/>
    <cellStyle name="20% - Accent5 2 2 3 2 2 3 2 2" xfId="36707"/>
    <cellStyle name="20% - Accent5 2 2 3 2 2 3 2 3" xfId="55768"/>
    <cellStyle name="20% - Accent5 2 2 3 2 2 3 3" xfId="28429"/>
    <cellStyle name="20% - Accent5 2 2 3 2 2 3 4" xfId="47490"/>
    <cellStyle name="20% - Accent5 2 2 3 2 2 4" xfId="3659"/>
    <cellStyle name="20% - Accent5 2 2 3 2 2 4 2" xfId="22769"/>
    <cellStyle name="20% - Accent5 2 2 3 2 2 4 3" xfId="41830"/>
    <cellStyle name="20% - Accent5 2 2 3 2 2 5" xfId="11985"/>
    <cellStyle name="20% - Accent5 2 2 3 2 2 5 2" xfId="31047"/>
    <cellStyle name="20% - Accent5 2 2 3 2 2 5 3" xfId="50108"/>
    <cellStyle name="20% - Accent5 2 2 3 2 2 6" xfId="20151"/>
    <cellStyle name="20% - Accent5 2 2 3 2 2 7" xfId="39212"/>
    <cellStyle name="20% - Accent5 2 2 3 2 3" xfId="6872"/>
    <cellStyle name="20% - Accent5 2 2 3 2 3 2" xfId="15154"/>
    <cellStyle name="20% - Accent5 2 2 3 2 3 2 2" xfId="34216"/>
    <cellStyle name="20% - Accent5 2 2 3 2 3 2 3" xfId="53277"/>
    <cellStyle name="20% - Accent5 2 2 3 2 3 3" xfId="25938"/>
    <cellStyle name="20% - Accent5 2 2 3 2 3 4" xfId="44999"/>
    <cellStyle name="20% - Accent5 2 2 3 2 4" xfId="9366"/>
    <cellStyle name="20% - Accent5 2 2 3 2 4 2" xfId="17644"/>
    <cellStyle name="20% - Accent5 2 2 3 2 4 2 2" xfId="36706"/>
    <cellStyle name="20% - Accent5 2 2 3 2 4 2 3" xfId="55767"/>
    <cellStyle name="20% - Accent5 2 2 3 2 4 3" xfId="28428"/>
    <cellStyle name="20% - Accent5 2 2 3 2 4 4" xfId="47489"/>
    <cellStyle name="20% - Accent5 2 2 3 2 5" xfId="3658"/>
    <cellStyle name="20% - Accent5 2 2 3 2 5 2" xfId="22768"/>
    <cellStyle name="20% - Accent5 2 2 3 2 5 3" xfId="41829"/>
    <cellStyle name="20% - Accent5 2 2 3 2 6" xfId="11984"/>
    <cellStyle name="20% - Accent5 2 2 3 2 6 2" xfId="31046"/>
    <cellStyle name="20% - Accent5 2 2 3 2 6 3" xfId="50107"/>
    <cellStyle name="20% - Accent5 2 2 3 2 7" xfId="20150"/>
    <cellStyle name="20% - Accent5 2 2 3 2 8" xfId="39211"/>
    <cellStyle name="20% - Accent5 2 2 3 3" xfId="798"/>
    <cellStyle name="20% - Accent5 2 2 3 3 2" xfId="799"/>
    <cellStyle name="20% - Accent5 2 2 3 3 2 2" xfId="6875"/>
    <cellStyle name="20% - Accent5 2 2 3 3 2 2 2" xfId="15157"/>
    <cellStyle name="20% - Accent5 2 2 3 3 2 2 2 2" xfId="34219"/>
    <cellStyle name="20% - Accent5 2 2 3 3 2 2 2 3" xfId="53280"/>
    <cellStyle name="20% - Accent5 2 2 3 3 2 2 3" xfId="25941"/>
    <cellStyle name="20% - Accent5 2 2 3 3 2 2 4" xfId="45002"/>
    <cellStyle name="20% - Accent5 2 2 3 3 2 3" xfId="9369"/>
    <cellStyle name="20% - Accent5 2 2 3 3 2 3 2" xfId="17647"/>
    <cellStyle name="20% - Accent5 2 2 3 3 2 3 2 2" xfId="36709"/>
    <cellStyle name="20% - Accent5 2 2 3 3 2 3 2 3" xfId="55770"/>
    <cellStyle name="20% - Accent5 2 2 3 3 2 3 3" xfId="28431"/>
    <cellStyle name="20% - Accent5 2 2 3 3 2 3 4" xfId="47492"/>
    <cellStyle name="20% - Accent5 2 2 3 3 2 4" xfId="3661"/>
    <cellStyle name="20% - Accent5 2 2 3 3 2 4 2" xfId="22771"/>
    <cellStyle name="20% - Accent5 2 2 3 3 2 4 3" xfId="41832"/>
    <cellStyle name="20% - Accent5 2 2 3 3 2 5" xfId="11987"/>
    <cellStyle name="20% - Accent5 2 2 3 3 2 5 2" xfId="31049"/>
    <cellStyle name="20% - Accent5 2 2 3 3 2 5 3" xfId="50110"/>
    <cellStyle name="20% - Accent5 2 2 3 3 2 6" xfId="20153"/>
    <cellStyle name="20% - Accent5 2 2 3 3 2 7" xfId="39214"/>
    <cellStyle name="20% - Accent5 2 2 3 3 3" xfId="6874"/>
    <cellStyle name="20% - Accent5 2 2 3 3 3 2" xfId="15156"/>
    <cellStyle name="20% - Accent5 2 2 3 3 3 2 2" xfId="34218"/>
    <cellStyle name="20% - Accent5 2 2 3 3 3 2 3" xfId="53279"/>
    <cellStyle name="20% - Accent5 2 2 3 3 3 3" xfId="25940"/>
    <cellStyle name="20% - Accent5 2 2 3 3 3 4" xfId="45001"/>
    <cellStyle name="20% - Accent5 2 2 3 3 4" xfId="9368"/>
    <cellStyle name="20% - Accent5 2 2 3 3 4 2" xfId="17646"/>
    <cellStyle name="20% - Accent5 2 2 3 3 4 2 2" xfId="36708"/>
    <cellStyle name="20% - Accent5 2 2 3 3 4 2 3" xfId="55769"/>
    <cellStyle name="20% - Accent5 2 2 3 3 4 3" xfId="28430"/>
    <cellStyle name="20% - Accent5 2 2 3 3 4 4" xfId="47491"/>
    <cellStyle name="20% - Accent5 2 2 3 3 5" xfId="3660"/>
    <cellStyle name="20% - Accent5 2 2 3 3 5 2" xfId="22770"/>
    <cellStyle name="20% - Accent5 2 2 3 3 5 3" xfId="41831"/>
    <cellStyle name="20% - Accent5 2 2 3 3 6" xfId="11986"/>
    <cellStyle name="20% - Accent5 2 2 3 3 6 2" xfId="31048"/>
    <cellStyle name="20% - Accent5 2 2 3 3 6 3" xfId="50109"/>
    <cellStyle name="20% - Accent5 2 2 3 3 7" xfId="20152"/>
    <cellStyle name="20% - Accent5 2 2 3 3 8" xfId="39213"/>
    <cellStyle name="20% - Accent5 2 2 3 4" xfId="800"/>
    <cellStyle name="20% - Accent5 2 2 3 4 2" xfId="6876"/>
    <cellStyle name="20% - Accent5 2 2 3 4 2 2" xfId="15158"/>
    <cellStyle name="20% - Accent5 2 2 3 4 2 2 2" xfId="34220"/>
    <cellStyle name="20% - Accent5 2 2 3 4 2 2 3" xfId="53281"/>
    <cellStyle name="20% - Accent5 2 2 3 4 2 3" xfId="25942"/>
    <cellStyle name="20% - Accent5 2 2 3 4 2 4" xfId="45003"/>
    <cellStyle name="20% - Accent5 2 2 3 4 3" xfId="9370"/>
    <cellStyle name="20% - Accent5 2 2 3 4 3 2" xfId="17648"/>
    <cellStyle name="20% - Accent5 2 2 3 4 3 2 2" xfId="36710"/>
    <cellStyle name="20% - Accent5 2 2 3 4 3 2 3" xfId="55771"/>
    <cellStyle name="20% - Accent5 2 2 3 4 3 3" xfId="28432"/>
    <cellStyle name="20% - Accent5 2 2 3 4 3 4" xfId="47493"/>
    <cellStyle name="20% - Accent5 2 2 3 4 4" xfId="3662"/>
    <cellStyle name="20% - Accent5 2 2 3 4 4 2" xfId="22772"/>
    <cellStyle name="20% - Accent5 2 2 3 4 4 3" xfId="41833"/>
    <cellStyle name="20% - Accent5 2 2 3 4 5" xfId="11988"/>
    <cellStyle name="20% - Accent5 2 2 3 4 5 2" xfId="31050"/>
    <cellStyle name="20% - Accent5 2 2 3 4 5 3" xfId="50111"/>
    <cellStyle name="20% - Accent5 2 2 3 4 6" xfId="20154"/>
    <cellStyle name="20% - Accent5 2 2 3 4 7" xfId="39215"/>
    <cellStyle name="20% - Accent5 2 2 3 5" xfId="801"/>
    <cellStyle name="20% - Accent5 2 2 3 5 2" xfId="6877"/>
    <cellStyle name="20% - Accent5 2 2 3 5 2 2" xfId="15159"/>
    <cellStyle name="20% - Accent5 2 2 3 5 2 2 2" xfId="34221"/>
    <cellStyle name="20% - Accent5 2 2 3 5 2 2 3" xfId="53282"/>
    <cellStyle name="20% - Accent5 2 2 3 5 2 3" xfId="25943"/>
    <cellStyle name="20% - Accent5 2 2 3 5 2 4" xfId="45004"/>
    <cellStyle name="20% - Accent5 2 2 3 5 3" xfId="9371"/>
    <cellStyle name="20% - Accent5 2 2 3 5 3 2" xfId="17649"/>
    <cellStyle name="20% - Accent5 2 2 3 5 3 2 2" xfId="36711"/>
    <cellStyle name="20% - Accent5 2 2 3 5 3 2 3" xfId="55772"/>
    <cellStyle name="20% - Accent5 2 2 3 5 3 3" xfId="28433"/>
    <cellStyle name="20% - Accent5 2 2 3 5 3 4" xfId="47494"/>
    <cellStyle name="20% - Accent5 2 2 3 5 4" xfId="3663"/>
    <cellStyle name="20% - Accent5 2 2 3 5 4 2" xfId="22773"/>
    <cellStyle name="20% - Accent5 2 2 3 5 4 3" xfId="41834"/>
    <cellStyle name="20% - Accent5 2 2 3 5 5" xfId="11989"/>
    <cellStyle name="20% - Accent5 2 2 3 5 5 2" xfId="31051"/>
    <cellStyle name="20% - Accent5 2 2 3 5 5 3" xfId="50112"/>
    <cellStyle name="20% - Accent5 2 2 3 5 6" xfId="20155"/>
    <cellStyle name="20% - Accent5 2 2 3 5 7" xfId="39216"/>
    <cellStyle name="20% - Accent5 2 2 3 6" xfId="5974"/>
    <cellStyle name="20% - Accent5 2 2 3 6 2" xfId="14256"/>
    <cellStyle name="20% - Accent5 2 2 3 6 2 2" xfId="33318"/>
    <cellStyle name="20% - Accent5 2 2 3 6 2 3" xfId="52379"/>
    <cellStyle name="20% - Accent5 2 2 3 6 3" xfId="25040"/>
    <cellStyle name="20% - Accent5 2 2 3 6 4" xfId="44101"/>
    <cellStyle name="20% - Accent5 2 2 3 7" xfId="6871"/>
    <cellStyle name="20% - Accent5 2 2 3 7 2" xfId="15153"/>
    <cellStyle name="20% - Accent5 2 2 3 7 2 2" xfId="34215"/>
    <cellStyle name="20% - Accent5 2 2 3 7 2 3" xfId="53276"/>
    <cellStyle name="20% - Accent5 2 2 3 7 3" xfId="25937"/>
    <cellStyle name="20% - Accent5 2 2 3 7 4" xfId="44998"/>
    <cellStyle name="20% - Accent5 2 2 3 8" xfId="9365"/>
    <cellStyle name="20% - Accent5 2 2 3 8 2" xfId="17643"/>
    <cellStyle name="20% - Accent5 2 2 3 8 2 2" xfId="36705"/>
    <cellStyle name="20% - Accent5 2 2 3 8 2 3" xfId="55766"/>
    <cellStyle name="20% - Accent5 2 2 3 8 3" xfId="28427"/>
    <cellStyle name="20% - Accent5 2 2 3 8 4" xfId="47488"/>
    <cellStyle name="20% - Accent5 2 2 3 9" xfId="3657"/>
    <cellStyle name="20% - Accent5 2 2 3 9 2" xfId="22767"/>
    <cellStyle name="20% - Accent5 2 2 3 9 3" xfId="41828"/>
    <cellStyle name="20% - Accent5 2 2 4" xfId="802"/>
    <cellStyle name="20% - Accent5 2 2 4 10" xfId="20156"/>
    <cellStyle name="20% - Accent5 2 2 4 11" xfId="39217"/>
    <cellStyle name="20% - Accent5 2 2 4 2" xfId="803"/>
    <cellStyle name="20% - Accent5 2 2 4 2 2" xfId="804"/>
    <cellStyle name="20% - Accent5 2 2 4 2 2 2" xfId="6880"/>
    <cellStyle name="20% - Accent5 2 2 4 2 2 2 2" xfId="15162"/>
    <cellStyle name="20% - Accent5 2 2 4 2 2 2 2 2" xfId="34224"/>
    <cellStyle name="20% - Accent5 2 2 4 2 2 2 2 3" xfId="53285"/>
    <cellStyle name="20% - Accent5 2 2 4 2 2 2 3" xfId="25946"/>
    <cellStyle name="20% - Accent5 2 2 4 2 2 2 4" xfId="45007"/>
    <cellStyle name="20% - Accent5 2 2 4 2 2 3" xfId="9374"/>
    <cellStyle name="20% - Accent5 2 2 4 2 2 3 2" xfId="17652"/>
    <cellStyle name="20% - Accent5 2 2 4 2 2 3 2 2" xfId="36714"/>
    <cellStyle name="20% - Accent5 2 2 4 2 2 3 2 3" xfId="55775"/>
    <cellStyle name="20% - Accent5 2 2 4 2 2 3 3" xfId="28436"/>
    <cellStyle name="20% - Accent5 2 2 4 2 2 3 4" xfId="47497"/>
    <cellStyle name="20% - Accent5 2 2 4 2 2 4" xfId="3666"/>
    <cellStyle name="20% - Accent5 2 2 4 2 2 4 2" xfId="22776"/>
    <cellStyle name="20% - Accent5 2 2 4 2 2 4 3" xfId="41837"/>
    <cellStyle name="20% - Accent5 2 2 4 2 2 5" xfId="11992"/>
    <cellStyle name="20% - Accent5 2 2 4 2 2 5 2" xfId="31054"/>
    <cellStyle name="20% - Accent5 2 2 4 2 2 5 3" xfId="50115"/>
    <cellStyle name="20% - Accent5 2 2 4 2 2 6" xfId="20158"/>
    <cellStyle name="20% - Accent5 2 2 4 2 2 7" xfId="39219"/>
    <cellStyle name="20% - Accent5 2 2 4 2 3" xfId="6879"/>
    <cellStyle name="20% - Accent5 2 2 4 2 3 2" xfId="15161"/>
    <cellStyle name="20% - Accent5 2 2 4 2 3 2 2" xfId="34223"/>
    <cellStyle name="20% - Accent5 2 2 4 2 3 2 3" xfId="53284"/>
    <cellStyle name="20% - Accent5 2 2 4 2 3 3" xfId="25945"/>
    <cellStyle name="20% - Accent5 2 2 4 2 3 4" xfId="45006"/>
    <cellStyle name="20% - Accent5 2 2 4 2 4" xfId="9373"/>
    <cellStyle name="20% - Accent5 2 2 4 2 4 2" xfId="17651"/>
    <cellStyle name="20% - Accent5 2 2 4 2 4 2 2" xfId="36713"/>
    <cellStyle name="20% - Accent5 2 2 4 2 4 2 3" xfId="55774"/>
    <cellStyle name="20% - Accent5 2 2 4 2 4 3" xfId="28435"/>
    <cellStyle name="20% - Accent5 2 2 4 2 4 4" xfId="47496"/>
    <cellStyle name="20% - Accent5 2 2 4 2 5" xfId="3665"/>
    <cellStyle name="20% - Accent5 2 2 4 2 5 2" xfId="22775"/>
    <cellStyle name="20% - Accent5 2 2 4 2 5 3" xfId="41836"/>
    <cellStyle name="20% - Accent5 2 2 4 2 6" xfId="11991"/>
    <cellStyle name="20% - Accent5 2 2 4 2 6 2" xfId="31053"/>
    <cellStyle name="20% - Accent5 2 2 4 2 6 3" xfId="50114"/>
    <cellStyle name="20% - Accent5 2 2 4 2 7" xfId="20157"/>
    <cellStyle name="20% - Accent5 2 2 4 2 8" xfId="39218"/>
    <cellStyle name="20% - Accent5 2 2 4 3" xfId="805"/>
    <cellStyle name="20% - Accent5 2 2 4 3 2" xfId="6881"/>
    <cellStyle name="20% - Accent5 2 2 4 3 2 2" xfId="15163"/>
    <cellStyle name="20% - Accent5 2 2 4 3 2 2 2" xfId="34225"/>
    <cellStyle name="20% - Accent5 2 2 4 3 2 2 3" xfId="53286"/>
    <cellStyle name="20% - Accent5 2 2 4 3 2 3" xfId="25947"/>
    <cellStyle name="20% - Accent5 2 2 4 3 2 4" xfId="45008"/>
    <cellStyle name="20% - Accent5 2 2 4 3 3" xfId="9375"/>
    <cellStyle name="20% - Accent5 2 2 4 3 3 2" xfId="17653"/>
    <cellStyle name="20% - Accent5 2 2 4 3 3 2 2" xfId="36715"/>
    <cellStyle name="20% - Accent5 2 2 4 3 3 2 3" xfId="55776"/>
    <cellStyle name="20% - Accent5 2 2 4 3 3 3" xfId="28437"/>
    <cellStyle name="20% - Accent5 2 2 4 3 3 4" xfId="47498"/>
    <cellStyle name="20% - Accent5 2 2 4 3 4" xfId="3667"/>
    <cellStyle name="20% - Accent5 2 2 4 3 4 2" xfId="22777"/>
    <cellStyle name="20% - Accent5 2 2 4 3 4 3" xfId="41838"/>
    <cellStyle name="20% - Accent5 2 2 4 3 5" xfId="11993"/>
    <cellStyle name="20% - Accent5 2 2 4 3 5 2" xfId="31055"/>
    <cellStyle name="20% - Accent5 2 2 4 3 5 3" xfId="50116"/>
    <cellStyle name="20% - Accent5 2 2 4 3 6" xfId="20159"/>
    <cellStyle name="20% - Accent5 2 2 4 3 7" xfId="39220"/>
    <cellStyle name="20% - Accent5 2 2 4 4" xfId="806"/>
    <cellStyle name="20% - Accent5 2 2 4 4 2" xfId="6882"/>
    <cellStyle name="20% - Accent5 2 2 4 4 2 2" xfId="15164"/>
    <cellStyle name="20% - Accent5 2 2 4 4 2 2 2" xfId="34226"/>
    <cellStyle name="20% - Accent5 2 2 4 4 2 2 3" xfId="53287"/>
    <cellStyle name="20% - Accent5 2 2 4 4 2 3" xfId="25948"/>
    <cellStyle name="20% - Accent5 2 2 4 4 2 4" xfId="45009"/>
    <cellStyle name="20% - Accent5 2 2 4 4 3" xfId="9376"/>
    <cellStyle name="20% - Accent5 2 2 4 4 3 2" xfId="17654"/>
    <cellStyle name="20% - Accent5 2 2 4 4 3 2 2" xfId="36716"/>
    <cellStyle name="20% - Accent5 2 2 4 4 3 2 3" xfId="55777"/>
    <cellStyle name="20% - Accent5 2 2 4 4 3 3" xfId="28438"/>
    <cellStyle name="20% - Accent5 2 2 4 4 3 4" xfId="47499"/>
    <cellStyle name="20% - Accent5 2 2 4 4 4" xfId="3668"/>
    <cellStyle name="20% - Accent5 2 2 4 4 4 2" xfId="22778"/>
    <cellStyle name="20% - Accent5 2 2 4 4 4 3" xfId="41839"/>
    <cellStyle name="20% - Accent5 2 2 4 4 5" xfId="11994"/>
    <cellStyle name="20% - Accent5 2 2 4 4 5 2" xfId="31056"/>
    <cellStyle name="20% - Accent5 2 2 4 4 5 3" xfId="50117"/>
    <cellStyle name="20% - Accent5 2 2 4 4 6" xfId="20160"/>
    <cellStyle name="20% - Accent5 2 2 4 4 7" xfId="39221"/>
    <cellStyle name="20% - Accent5 2 2 4 5" xfId="5790"/>
    <cellStyle name="20% - Accent5 2 2 4 5 2" xfId="14072"/>
    <cellStyle name="20% - Accent5 2 2 4 5 2 2" xfId="33134"/>
    <cellStyle name="20% - Accent5 2 2 4 5 2 3" xfId="52195"/>
    <cellStyle name="20% - Accent5 2 2 4 5 3" xfId="24856"/>
    <cellStyle name="20% - Accent5 2 2 4 5 4" xfId="43917"/>
    <cellStyle name="20% - Accent5 2 2 4 6" xfId="6878"/>
    <cellStyle name="20% - Accent5 2 2 4 6 2" xfId="15160"/>
    <cellStyle name="20% - Accent5 2 2 4 6 2 2" xfId="34222"/>
    <cellStyle name="20% - Accent5 2 2 4 6 2 3" xfId="53283"/>
    <cellStyle name="20% - Accent5 2 2 4 6 3" xfId="25944"/>
    <cellStyle name="20% - Accent5 2 2 4 6 4" xfId="45005"/>
    <cellStyle name="20% - Accent5 2 2 4 7" xfId="9372"/>
    <cellStyle name="20% - Accent5 2 2 4 7 2" xfId="17650"/>
    <cellStyle name="20% - Accent5 2 2 4 7 2 2" xfId="36712"/>
    <cellStyle name="20% - Accent5 2 2 4 7 2 3" xfId="55773"/>
    <cellStyle name="20% - Accent5 2 2 4 7 3" xfId="28434"/>
    <cellStyle name="20% - Accent5 2 2 4 7 4" xfId="47495"/>
    <cellStyle name="20% - Accent5 2 2 4 8" xfId="3664"/>
    <cellStyle name="20% - Accent5 2 2 4 8 2" xfId="22774"/>
    <cellStyle name="20% - Accent5 2 2 4 8 3" xfId="41835"/>
    <cellStyle name="20% - Accent5 2 2 4 9" xfId="11990"/>
    <cellStyle name="20% - Accent5 2 2 4 9 2" xfId="31052"/>
    <cellStyle name="20% - Accent5 2 2 4 9 3" xfId="50113"/>
    <cellStyle name="20% - Accent5 2 2 5" xfId="807"/>
    <cellStyle name="20% - Accent5 2 2 5 2" xfId="808"/>
    <cellStyle name="20% - Accent5 2 2 5 2 2" xfId="6884"/>
    <cellStyle name="20% - Accent5 2 2 5 2 2 2" xfId="15166"/>
    <cellStyle name="20% - Accent5 2 2 5 2 2 2 2" xfId="34228"/>
    <cellStyle name="20% - Accent5 2 2 5 2 2 2 3" xfId="53289"/>
    <cellStyle name="20% - Accent5 2 2 5 2 2 3" xfId="25950"/>
    <cellStyle name="20% - Accent5 2 2 5 2 2 4" xfId="45011"/>
    <cellStyle name="20% - Accent5 2 2 5 2 3" xfId="9378"/>
    <cellStyle name="20% - Accent5 2 2 5 2 3 2" xfId="17656"/>
    <cellStyle name="20% - Accent5 2 2 5 2 3 2 2" xfId="36718"/>
    <cellStyle name="20% - Accent5 2 2 5 2 3 2 3" xfId="55779"/>
    <cellStyle name="20% - Accent5 2 2 5 2 3 3" xfId="28440"/>
    <cellStyle name="20% - Accent5 2 2 5 2 3 4" xfId="47501"/>
    <cellStyle name="20% - Accent5 2 2 5 2 4" xfId="3670"/>
    <cellStyle name="20% - Accent5 2 2 5 2 4 2" xfId="22780"/>
    <cellStyle name="20% - Accent5 2 2 5 2 4 3" xfId="41841"/>
    <cellStyle name="20% - Accent5 2 2 5 2 5" xfId="11996"/>
    <cellStyle name="20% - Accent5 2 2 5 2 5 2" xfId="31058"/>
    <cellStyle name="20% - Accent5 2 2 5 2 5 3" xfId="50119"/>
    <cellStyle name="20% - Accent5 2 2 5 2 6" xfId="20162"/>
    <cellStyle name="20% - Accent5 2 2 5 2 7" xfId="39223"/>
    <cellStyle name="20% - Accent5 2 2 5 3" xfId="6883"/>
    <cellStyle name="20% - Accent5 2 2 5 3 2" xfId="15165"/>
    <cellStyle name="20% - Accent5 2 2 5 3 2 2" xfId="34227"/>
    <cellStyle name="20% - Accent5 2 2 5 3 2 3" xfId="53288"/>
    <cellStyle name="20% - Accent5 2 2 5 3 3" xfId="25949"/>
    <cellStyle name="20% - Accent5 2 2 5 3 4" xfId="45010"/>
    <cellStyle name="20% - Accent5 2 2 5 4" xfId="9377"/>
    <cellStyle name="20% - Accent5 2 2 5 4 2" xfId="17655"/>
    <cellStyle name="20% - Accent5 2 2 5 4 2 2" xfId="36717"/>
    <cellStyle name="20% - Accent5 2 2 5 4 2 3" xfId="55778"/>
    <cellStyle name="20% - Accent5 2 2 5 4 3" xfId="28439"/>
    <cellStyle name="20% - Accent5 2 2 5 4 4" xfId="47500"/>
    <cellStyle name="20% - Accent5 2 2 5 5" xfId="3669"/>
    <cellStyle name="20% - Accent5 2 2 5 5 2" xfId="22779"/>
    <cellStyle name="20% - Accent5 2 2 5 5 3" xfId="41840"/>
    <cellStyle name="20% - Accent5 2 2 5 6" xfId="11995"/>
    <cellStyle name="20% - Accent5 2 2 5 6 2" xfId="31057"/>
    <cellStyle name="20% - Accent5 2 2 5 6 3" xfId="50118"/>
    <cellStyle name="20% - Accent5 2 2 5 7" xfId="20161"/>
    <cellStyle name="20% - Accent5 2 2 5 8" xfId="39222"/>
    <cellStyle name="20% - Accent5 2 2 6" xfId="809"/>
    <cellStyle name="20% - Accent5 2 2 6 2" xfId="810"/>
    <cellStyle name="20% - Accent5 2 2 6 2 2" xfId="6886"/>
    <cellStyle name="20% - Accent5 2 2 6 2 2 2" xfId="15168"/>
    <cellStyle name="20% - Accent5 2 2 6 2 2 2 2" xfId="34230"/>
    <cellStyle name="20% - Accent5 2 2 6 2 2 2 3" xfId="53291"/>
    <cellStyle name="20% - Accent5 2 2 6 2 2 3" xfId="25952"/>
    <cellStyle name="20% - Accent5 2 2 6 2 2 4" xfId="45013"/>
    <cellStyle name="20% - Accent5 2 2 6 2 3" xfId="9380"/>
    <cellStyle name="20% - Accent5 2 2 6 2 3 2" xfId="17658"/>
    <cellStyle name="20% - Accent5 2 2 6 2 3 2 2" xfId="36720"/>
    <cellStyle name="20% - Accent5 2 2 6 2 3 2 3" xfId="55781"/>
    <cellStyle name="20% - Accent5 2 2 6 2 3 3" xfId="28442"/>
    <cellStyle name="20% - Accent5 2 2 6 2 3 4" xfId="47503"/>
    <cellStyle name="20% - Accent5 2 2 6 2 4" xfId="3672"/>
    <cellStyle name="20% - Accent5 2 2 6 2 4 2" xfId="22782"/>
    <cellStyle name="20% - Accent5 2 2 6 2 4 3" xfId="41843"/>
    <cellStyle name="20% - Accent5 2 2 6 2 5" xfId="11998"/>
    <cellStyle name="20% - Accent5 2 2 6 2 5 2" xfId="31060"/>
    <cellStyle name="20% - Accent5 2 2 6 2 5 3" xfId="50121"/>
    <cellStyle name="20% - Accent5 2 2 6 2 6" xfId="20164"/>
    <cellStyle name="20% - Accent5 2 2 6 2 7" xfId="39225"/>
    <cellStyle name="20% - Accent5 2 2 6 3" xfId="6885"/>
    <cellStyle name="20% - Accent5 2 2 6 3 2" xfId="15167"/>
    <cellStyle name="20% - Accent5 2 2 6 3 2 2" xfId="34229"/>
    <cellStyle name="20% - Accent5 2 2 6 3 2 3" xfId="53290"/>
    <cellStyle name="20% - Accent5 2 2 6 3 3" xfId="25951"/>
    <cellStyle name="20% - Accent5 2 2 6 3 4" xfId="45012"/>
    <cellStyle name="20% - Accent5 2 2 6 4" xfId="9379"/>
    <cellStyle name="20% - Accent5 2 2 6 4 2" xfId="17657"/>
    <cellStyle name="20% - Accent5 2 2 6 4 2 2" xfId="36719"/>
    <cellStyle name="20% - Accent5 2 2 6 4 2 3" xfId="55780"/>
    <cellStyle name="20% - Accent5 2 2 6 4 3" xfId="28441"/>
    <cellStyle name="20% - Accent5 2 2 6 4 4" xfId="47502"/>
    <cellStyle name="20% - Accent5 2 2 6 5" xfId="3671"/>
    <cellStyle name="20% - Accent5 2 2 6 5 2" xfId="22781"/>
    <cellStyle name="20% - Accent5 2 2 6 5 3" xfId="41842"/>
    <cellStyle name="20% - Accent5 2 2 6 6" xfId="11997"/>
    <cellStyle name="20% - Accent5 2 2 6 6 2" xfId="31059"/>
    <cellStyle name="20% - Accent5 2 2 6 6 3" xfId="50120"/>
    <cellStyle name="20% - Accent5 2 2 6 7" xfId="20163"/>
    <cellStyle name="20% - Accent5 2 2 6 8" xfId="39224"/>
    <cellStyle name="20% - Accent5 2 2 7" xfId="811"/>
    <cellStyle name="20% - Accent5 2 2 7 2" xfId="6887"/>
    <cellStyle name="20% - Accent5 2 2 7 2 2" xfId="15169"/>
    <cellStyle name="20% - Accent5 2 2 7 2 2 2" xfId="34231"/>
    <cellStyle name="20% - Accent5 2 2 7 2 2 3" xfId="53292"/>
    <cellStyle name="20% - Accent5 2 2 7 2 3" xfId="25953"/>
    <cellStyle name="20% - Accent5 2 2 7 2 4" xfId="45014"/>
    <cellStyle name="20% - Accent5 2 2 7 3" xfId="9381"/>
    <cellStyle name="20% - Accent5 2 2 7 3 2" xfId="17659"/>
    <cellStyle name="20% - Accent5 2 2 7 3 2 2" xfId="36721"/>
    <cellStyle name="20% - Accent5 2 2 7 3 2 3" xfId="55782"/>
    <cellStyle name="20% - Accent5 2 2 7 3 3" xfId="28443"/>
    <cellStyle name="20% - Accent5 2 2 7 3 4" xfId="47504"/>
    <cellStyle name="20% - Accent5 2 2 7 4" xfId="3673"/>
    <cellStyle name="20% - Accent5 2 2 7 4 2" xfId="22783"/>
    <cellStyle name="20% - Accent5 2 2 7 4 3" xfId="41844"/>
    <cellStyle name="20% - Accent5 2 2 7 5" xfId="11999"/>
    <cellStyle name="20% - Accent5 2 2 7 5 2" xfId="31061"/>
    <cellStyle name="20% - Accent5 2 2 7 5 3" xfId="50122"/>
    <cellStyle name="20% - Accent5 2 2 7 6" xfId="20165"/>
    <cellStyle name="20% - Accent5 2 2 7 7" xfId="39226"/>
    <cellStyle name="20% - Accent5 2 2 8" xfId="812"/>
    <cellStyle name="20% - Accent5 2 2 8 2" xfId="6888"/>
    <cellStyle name="20% - Accent5 2 2 8 2 2" xfId="15170"/>
    <cellStyle name="20% - Accent5 2 2 8 2 2 2" xfId="34232"/>
    <cellStyle name="20% - Accent5 2 2 8 2 2 3" xfId="53293"/>
    <cellStyle name="20% - Accent5 2 2 8 2 3" xfId="25954"/>
    <cellStyle name="20% - Accent5 2 2 8 2 4" xfId="45015"/>
    <cellStyle name="20% - Accent5 2 2 8 3" xfId="9382"/>
    <cellStyle name="20% - Accent5 2 2 8 3 2" xfId="17660"/>
    <cellStyle name="20% - Accent5 2 2 8 3 2 2" xfId="36722"/>
    <cellStyle name="20% - Accent5 2 2 8 3 2 3" xfId="55783"/>
    <cellStyle name="20% - Accent5 2 2 8 3 3" xfId="28444"/>
    <cellStyle name="20% - Accent5 2 2 8 3 4" xfId="47505"/>
    <cellStyle name="20% - Accent5 2 2 8 4" xfId="3674"/>
    <cellStyle name="20% - Accent5 2 2 8 4 2" xfId="22784"/>
    <cellStyle name="20% - Accent5 2 2 8 4 3" xfId="41845"/>
    <cellStyle name="20% - Accent5 2 2 8 5" xfId="12000"/>
    <cellStyle name="20% - Accent5 2 2 8 5 2" xfId="31062"/>
    <cellStyle name="20% - Accent5 2 2 8 5 3" xfId="50123"/>
    <cellStyle name="20% - Accent5 2 2 8 6" xfId="20166"/>
    <cellStyle name="20% - Accent5 2 2 8 7" xfId="39227"/>
    <cellStyle name="20% - Accent5 2 2 9" xfId="5674"/>
    <cellStyle name="20% - Accent5 2 2 9 2" xfId="13960"/>
    <cellStyle name="20% - Accent5 2 2 9 2 2" xfId="33022"/>
    <cellStyle name="20% - Accent5 2 2 9 2 3" xfId="52083"/>
    <cellStyle name="20% - Accent5 2 2 9 3" xfId="24744"/>
    <cellStyle name="20% - Accent5 2 2 9 4" xfId="43805"/>
    <cellStyle name="20% - Accent5 2 3" xfId="813"/>
    <cellStyle name="20% - Accent5 2 3 10" xfId="6889"/>
    <cellStyle name="20% - Accent5 2 3 10 2" xfId="15171"/>
    <cellStyle name="20% - Accent5 2 3 10 2 2" xfId="34233"/>
    <cellStyle name="20% - Accent5 2 3 10 2 3" xfId="53294"/>
    <cellStyle name="20% - Accent5 2 3 10 3" xfId="25955"/>
    <cellStyle name="20% - Accent5 2 3 10 4" xfId="45016"/>
    <cellStyle name="20% - Accent5 2 3 11" xfId="9383"/>
    <cellStyle name="20% - Accent5 2 3 11 2" xfId="17661"/>
    <cellStyle name="20% - Accent5 2 3 11 2 2" xfId="36723"/>
    <cellStyle name="20% - Accent5 2 3 11 2 3" xfId="55784"/>
    <cellStyle name="20% - Accent5 2 3 11 3" xfId="28445"/>
    <cellStyle name="20% - Accent5 2 3 11 4" xfId="47506"/>
    <cellStyle name="20% - Accent5 2 3 12" xfId="3675"/>
    <cellStyle name="20% - Accent5 2 3 12 2" xfId="22785"/>
    <cellStyle name="20% - Accent5 2 3 12 3" xfId="41846"/>
    <cellStyle name="20% - Accent5 2 3 13" xfId="12001"/>
    <cellStyle name="20% - Accent5 2 3 13 2" xfId="31063"/>
    <cellStyle name="20% - Accent5 2 3 13 3" xfId="50124"/>
    <cellStyle name="20% - Accent5 2 3 14" xfId="20167"/>
    <cellStyle name="20% - Accent5 2 3 15" xfId="39228"/>
    <cellStyle name="20% - Accent5 2 3 2" xfId="814"/>
    <cellStyle name="20% - Accent5 2 3 2 10" xfId="12002"/>
    <cellStyle name="20% - Accent5 2 3 2 10 2" xfId="31064"/>
    <cellStyle name="20% - Accent5 2 3 2 10 3" xfId="50125"/>
    <cellStyle name="20% - Accent5 2 3 2 11" xfId="20168"/>
    <cellStyle name="20% - Accent5 2 3 2 12" xfId="39229"/>
    <cellStyle name="20% - Accent5 2 3 2 2" xfId="815"/>
    <cellStyle name="20% - Accent5 2 3 2 2 2" xfId="816"/>
    <cellStyle name="20% - Accent5 2 3 2 2 2 2" xfId="6892"/>
    <cellStyle name="20% - Accent5 2 3 2 2 2 2 2" xfId="15174"/>
    <cellStyle name="20% - Accent5 2 3 2 2 2 2 2 2" xfId="34236"/>
    <cellStyle name="20% - Accent5 2 3 2 2 2 2 2 3" xfId="53297"/>
    <cellStyle name="20% - Accent5 2 3 2 2 2 2 3" xfId="25958"/>
    <cellStyle name="20% - Accent5 2 3 2 2 2 2 4" xfId="45019"/>
    <cellStyle name="20% - Accent5 2 3 2 2 2 3" xfId="9386"/>
    <cellStyle name="20% - Accent5 2 3 2 2 2 3 2" xfId="17664"/>
    <cellStyle name="20% - Accent5 2 3 2 2 2 3 2 2" xfId="36726"/>
    <cellStyle name="20% - Accent5 2 3 2 2 2 3 2 3" xfId="55787"/>
    <cellStyle name="20% - Accent5 2 3 2 2 2 3 3" xfId="28448"/>
    <cellStyle name="20% - Accent5 2 3 2 2 2 3 4" xfId="47509"/>
    <cellStyle name="20% - Accent5 2 3 2 2 2 4" xfId="3678"/>
    <cellStyle name="20% - Accent5 2 3 2 2 2 4 2" xfId="22788"/>
    <cellStyle name="20% - Accent5 2 3 2 2 2 4 3" xfId="41849"/>
    <cellStyle name="20% - Accent5 2 3 2 2 2 5" xfId="12004"/>
    <cellStyle name="20% - Accent5 2 3 2 2 2 5 2" xfId="31066"/>
    <cellStyle name="20% - Accent5 2 3 2 2 2 5 3" xfId="50127"/>
    <cellStyle name="20% - Accent5 2 3 2 2 2 6" xfId="20170"/>
    <cellStyle name="20% - Accent5 2 3 2 2 2 7" xfId="39231"/>
    <cellStyle name="20% - Accent5 2 3 2 2 3" xfId="6891"/>
    <cellStyle name="20% - Accent5 2 3 2 2 3 2" xfId="15173"/>
    <cellStyle name="20% - Accent5 2 3 2 2 3 2 2" xfId="34235"/>
    <cellStyle name="20% - Accent5 2 3 2 2 3 2 3" xfId="53296"/>
    <cellStyle name="20% - Accent5 2 3 2 2 3 3" xfId="25957"/>
    <cellStyle name="20% - Accent5 2 3 2 2 3 4" xfId="45018"/>
    <cellStyle name="20% - Accent5 2 3 2 2 4" xfId="9385"/>
    <cellStyle name="20% - Accent5 2 3 2 2 4 2" xfId="17663"/>
    <cellStyle name="20% - Accent5 2 3 2 2 4 2 2" xfId="36725"/>
    <cellStyle name="20% - Accent5 2 3 2 2 4 2 3" xfId="55786"/>
    <cellStyle name="20% - Accent5 2 3 2 2 4 3" xfId="28447"/>
    <cellStyle name="20% - Accent5 2 3 2 2 4 4" xfId="47508"/>
    <cellStyle name="20% - Accent5 2 3 2 2 5" xfId="3677"/>
    <cellStyle name="20% - Accent5 2 3 2 2 5 2" xfId="22787"/>
    <cellStyle name="20% - Accent5 2 3 2 2 5 3" xfId="41848"/>
    <cellStyle name="20% - Accent5 2 3 2 2 6" xfId="12003"/>
    <cellStyle name="20% - Accent5 2 3 2 2 6 2" xfId="31065"/>
    <cellStyle name="20% - Accent5 2 3 2 2 6 3" xfId="50126"/>
    <cellStyle name="20% - Accent5 2 3 2 2 7" xfId="20169"/>
    <cellStyle name="20% - Accent5 2 3 2 2 8" xfId="39230"/>
    <cellStyle name="20% - Accent5 2 3 2 3" xfId="817"/>
    <cellStyle name="20% - Accent5 2 3 2 3 2" xfId="818"/>
    <cellStyle name="20% - Accent5 2 3 2 3 2 2" xfId="6894"/>
    <cellStyle name="20% - Accent5 2 3 2 3 2 2 2" xfId="15176"/>
    <cellStyle name="20% - Accent5 2 3 2 3 2 2 2 2" xfId="34238"/>
    <cellStyle name="20% - Accent5 2 3 2 3 2 2 2 3" xfId="53299"/>
    <cellStyle name="20% - Accent5 2 3 2 3 2 2 3" xfId="25960"/>
    <cellStyle name="20% - Accent5 2 3 2 3 2 2 4" xfId="45021"/>
    <cellStyle name="20% - Accent5 2 3 2 3 2 3" xfId="9388"/>
    <cellStyle name="20% - Accent5 2 3 2 3 2 3 2" xfId="17666"/>
    <cellStyle name="20% - Accent5 2 3 2 3 2 3 2 2" xfId="36728"/>
    <cellStyle name="20% - Accent5 2 3 2 3 2 3 2 3" xfId="55789"/>
    <cellStyle name="20% - Accent5 2 3 2 3 2 3 3" xfId="28450"/>
    <cellStyle name="20% - Accent5 2 3 2 3 2 3 4" xfId="47511"/>
    <cellStyle name="20% - Accent5 2 3 2 3 2 4" xfId="3680"/>
    <cellStyle name="20% - Accent5 2 3 2 3 2 4 2" xfId="22790"/>
    <cellStyle name="20% - Accent5 2 3 2 3 2 4 3" xfId="41851"/>
    <cellStyle name="20% - Accent5 2 3 2 3 2 5" xfId="12006"/>
    <cellStyle name="20% - Accent5 2 3 2 3 2 5 2" xfId="31068"/>
    <cellStyle name="20% - Accent5 2 3 2 3 2 5 3" xfId="50129"/>
    <cellStyle name="20% - Accent5 2 3 2 3 2 6" xfId="20172"/>
    <cellStyle name="20% - Accent5 2 3 2 3 2 7" xfId="39233"/>
    <cellStyle name="20% - Accent5 2 3 2 3 3" xfId="6893"/>
    <cellStyle name="20% - Accent5 2 3 2 3 3 2" xfId="15175"/>
    <cellStyle name="20% - Accent5 2 3 2 3 3 2 2" xfId="34237"/>
    <cellStyle name="20% - Accent5 2 3 2 3 3 2 3" xfId="53298"/>
    <cellStyle name="20% - Accent5 2 3 2 3 3 3" xfId="25959"/>
    <cellStyle name="20% - Accent5 2 3 2 3 3 4" xfId="45020"/>
    <cellStyle name="20% - Accent5 2 3 2 3 4" xfId="9387"/>
    <cellStyle name="20% - Accent5 2 3 2 3 4 2" xfId="17665"/>
    <cellStyle name="20% - Accent5 2 3 2 3 4 2 2" xfId="36727"/>
    <cellStyle name="20% - Accent5 2 3 2 3 4 2 3" xfId="55788"/>
    <cellStyle name="20% - Accent5 2 3 2 3 4 3" xfId="28449"/>
    <cellStyle name="20% - Accent5 2 3 2 3 4 4" xfId="47510"/>
    <cellStyle name="20% - Accent5 2 3 2 3 5" xfId="3679"/>
    <cellStyle name="20% - Accent5 2 3 2 3 5 2" xfId="22789"/>
    <cellStyle name="20% - Accent5 2 3 2 3 5 3" xfId="41850"/>
    <cellStyle name="20% - Accent5 2 3 2 3 6" xfId="12005"/>
    <cellStyle name="20% - Accent5 2 3 2 3 6 2" xfId="31067"/>
    <cellStyle name="20% - Accent5 2 3 2 3 6 3" xfId="50128"/>
    <cellStyle name="20% - Accent5 2 3 2 3 7" xfId="20171"/>
    <cellStyle name="20% - Accent5 2 3 2 3 8" xfId="39232"/>
    <cellStyle name="20% - Accent5 2 3 2 4" xfId="819"/>
    <cellStyle name="20% - Accent5 2 3 2 4 2" xfId="6895"/>
    <cellStyle name="20% - Accent5 2 3 2 4 2 2" xfId="15177"/>
    <cellStyle name="20% - Accent5 2 3 2 4 2 2 2" xfId="34239"/>
    <cellStyle name="20% - Accent5 2 3 2 4 2 2 3" xfId="53300"/>
    <cellStyle name="20% - Accent5 2 3 2 4 2 3" xfId="25961"/>
    <cellStyle name="20% - Accent5 2 3 2 4 2 4" xfId="45022"/>
    <cellStyle name="20% - Accent5 2 3 2 4 3" xfId="9389"/>
    <cellStyle name="20% - Accent5 2 3 2 4 3 2" xfId="17667"/>
    <cellStyle name="20% - Accent5 2 3 2 4 3 2 2" xfId="36729"/>
    <cellStyle name="20% - Accent5 2 3 2 4 3 2 3" xfId="55790"/>
    <cellStyle name="20% - Accent5 2 3 2 4 3 3" xfId="28451"/>
    <cellStyle name="20% - Accent5 2 3 2 4 3 4" xfId="47512"/>
    <cellStyle name="20% - Accent5 2 3 2 4 4" xfId="3681"/>
    <cellStyle name="20% - Accent5 2 3 2 4 4 2" xfId="22791"/>
    <cellStyle name="20% - Accent5 2 3 2 4 4 3" xfId="41852"/>
    <cellStyle name="20% - Accent5 2 3 2 4 5" xfId="12007"/>
    <cellStyle name="20% - Accent5 2 3 2 4 5 2" xfId="31069"/>
    <cellStyle name="20% - Accent5 2 3 2 4 5 3" xfId="50130"/>
    <cellStyle name="20% - Accent5 2 3 2 4 6" xfId="20173"/>
    <cellStyle name="20% - Accent5 2 3 2 4 7" xfId="39234"/>
    <cellStyle name="20% - Accent5 2 3 2 5" xfId="820"/>
    <cellStyle name="20% - Accent5 2 3 2 5 2" xfId="6896"/>
    <cellStyle name="20% - Accent5 2 3 2 5 2 2" xfId="15178"/>
    <cellStyle name="20% - Accent5 2 3 2 5 2 2 2" xfId="34240"/>
    <cellStyle name="20% - Accent5 2 3 2 5 2 2 3" xfId="53301"/>
    <cellStyle name="20% - Accent5 2 3 2 5 2 3" xfId="25962"/>
    <cellStyle name="20% - Accent5 2 3 2 5 2 4" xfId="45023"/>
    <cellStyle name="20% - Accent5 2 3 2 5 3" xfId="9390"/>
    <cellStyle name="20% - Accent5 2 3 2 5 3 2" xfId="17668"/>
    <cellStyle name="20% - Accent5 2 3 2 5 3 2 2" xfId="36730"/>
    <cellStyle name="20% - Accent5 2 3 2 5 3 2 3" xfId="55791"/>
    <cellStyle name="20% - Accent5 2 3 2 5 3 3" xfId="28452"/>
    <cellStyle name="20% - Accent5 2 3 2 5 3 4" xfId="47513"/>
    <cellStyle name="20% - Accent5 2 3 2 5 4" xfId="3682"/>
    <cellStyle name="20% - Accent5 2 3 2 5 4 2" xfId="22792"/>
    <cellStyle name="20% - Accent5 2 3 2 5 4 3" xfId="41853"/>
    <cellStyle name="20% - Accent5 2 3 2 5 5" xfId="12008"/>
    <cellStyle name="20% - Accent5 2 3 2 5 5 2" xfId="31070"/>
    <cellStyle name="20% - Accent5 2 3 2 5 5 3" xfId="50131"/>
    <cellStyle name="20% - Accent5 2 3 2 5 6" xfId="20174"/>
    <cellStyle name="20% - Accent5 2 3 2 5 7" xfId="39235"/>
    <cellStyle name="20% - Accent5 2 3 2 6" xfId="5904"/>
    <cellStyle name="20% - Accent5 2 3 2 6 2" xfId="14186"/>
    <cellStyle name="20% - Accent5 2 3 2 6 2 2" xfId="33248"/>
    <cellStyle name="20% - Accent5 2 3 2 6 2 3" xfId="52309"/>
    <cellStyle name="20% - Accent5 2 3 2 6 3" xfId="24970"/>
    <cellStyle name="20% - Accent5 2 3 2 6 4" xfId="44031"/>
    <cellStyle name="20% - Accent5 2 3 2 7" xfId="6890"/>
    <cellStyle name="20% - Accent5 2 3 2 7 2" xfId="15172"/>
    <cellStyle name="20% - Accent5 2 3 2 7 2 2" xfId="34234"/>
    <cellStyle name="20% - Accent5 2 3 2 7 2 3" xfId="53295"/>
    <cellStyle name="20% - Accent5 2 3 2 7 3" xfId="25956"/>
    <cellStyle name="20% - Accent5 2 3 2 7 4" xfId="45017"/>
    <cellStyle name="20% - Accent5 2 3 2 8" xfId="9384"/>
    <cellStyle name="20% - Accent5 2 3 2 8 2" xfId="17662"/>
    <cellStyle name="20% - Accent5 2 3 2 8 2 2" xfId="36724"/>
    <cellStyle name="20% - Accent5 2 3 2 8 2 3" xfId="55785"/>
    <cellStyle name="20% - Accent5 2 3 2 8 3" xfId="28446"/>
    <cellStyle name="20% - Accent5 2 3 2 8 4" xfId="47507"/>
    <cellStyle name="20% - Accent5 2 3 2 9" xfId="3676"/>
    <cellStyle name="20% - Accent5 2 3 2 9 2" xfId="22786"/>
    <cellStyle name="20% - Accent5 2 3 2 9 3" xfId="41847"/>
    <cellStyle name="20% - Accent5 2 3 3" xfId="821"/>
    <cellStyle name="20% - Accent5 2 3 3 10" xfId="12009"/>
    <cellStyle name="20% - Accent5 2 3 3 10 2" xfId="31071"/>
    <cellStyle name="20% - Accent5 2 3 3 10 3" xfId="50132"/>
    <cellStyle name="20% - Accent5 2 3 3 11" xfId="20175"/>
    <cellStyle name="20% - Accent5 2 3 3 12" xfId="39236"/>
    <cellStyle name="20% - Accent5 2 3 3 2" xfId="822"/>
    <cellStyle name="20% - Accent5 2 3 3 2 2" xfId="823"/>
    <cellStyle name="20% - Accent5 2 3 3 2 2 2" xfId="6899"/>
    <cellStyle name="20% - Accent5 2 3 3 2 2 2 2" xfId="15181"/>
    <cellStyle name="20% - Accent5 2 3 3 2 2 2 2 2" xfId="34243"/>
    <cellStyle name="20% - Accent5 2 3 3 2 2 2 2 3" xfId="53304"/>
    <cellStyle name="20% - Accent5 2 3 3 2 2 2 3" xfId="25965"/>
    <cellStyle name="20% - Accent5 2 3 3 2 2 2 4" xfId="45026"/>
    <cellStyle name="20% - Accent5 2 3 3 2 2 3" xfId="9393"/>
    <cellStyle name="20% - Accent5 2 3 3 2 2 3 2" xfId="17671"/>
    <cellStyle name="20% - Accent5 2 3 3 2 2 3 2 2" xfId="36733"/>
    <cellStyle name="20% - Accent5 2 3 3 2 2 3 2 3" xfId="55794"/>
    <cellStyle name="20% - Accent5 2 3 3 2 2 3 3" xfId="28455"/>
    <cellStyle name="20% - Accent5 2 3 3 2 2 3 4" xfId="47516"/>
    <cellStyle name="20% - Accent5 2 3 3 2 2 4" xfId="3685"/>
    <cellStyle name="20% - Accent5 2 3 3 2 2 4 2" xfId="22795"/>
    <cellStyle name="20% - Accent5 2 3 3 2 2 4 3" xfId="41856"/>
    <cellStyle name="20% - Accent5 2 3 3 2 2 5" xfId="12011"/>
    <cellStyle name="20% - Accent5 2 3 3 2 2 5 2" xfId="31073"/>
    <cellStyle name="20% - Accent5 2 3 3 2 2 5 3" xfId="50134"/>
    <cellStyle name="20% - Accent5 2 3 3 2 2 6" xfId="20177"/>
    <cellStyle name="20% - Accent5 2 3 3 2 2 7" xfId="39238"/>
    <cellStyle name="20% - Accent5 2 3 3 2 3" xfId="6898"/>
    <cellStyle name="20% - Accent5 2 3 3 2 3 2" xfId="15180"/>
    <cellStyle name="20% - Accent5 2 3 3 2 3 2 2" xfId="34242"/>
    <cellStyle name="20% - Accent5 2 3 3 2 3 2 3" xfId="53303"/>
    <cellStyle name="20% - Accent5 2 3 3 2 3 3" xfId="25964"/>
    <cellStyle name="20% - Accent5 2 3 3 2 3 4" xfId="45025"/>
    <cellStyle name="20% - Accent5 2 3 3 2 4" xfId="9392"/>
    <cellStyle name="20% - Accent5 2 3 3 2 4 2" xfId="17670"/>
    <cellStyle name="20% - Accent5 2 3 3 2 4 2 2" xfId="36732"/>
    <cellStyle name="20% - Accent5 2 3 3 2 4 2 3" xfId="55793"/>
    <cellStyle name="20% - Accent5 2 3 3 2 4 3" xfId="28454"/>
    <cellStyle name="20% - Accent5 2 3 3 2 4 4" xfId="47515"/>
    <cellStyle name="20% - Accent5 2 3 3 2 5" xfId="3684"/>
    <cellStyle name="20% - Accent5 2 3 3 2 5 2" xfId="22794"/>
    <cellStyle name="20% - Accent5 2 3 3 2 5 3" xfId="41855"/>
    <cellStyle name="20% - Accent5 2 3 3 2 6" xfId="12010"/>
    <cellStyle name="20% - Accent5 2 3 3 2 6 2" xfId="31072"/>
    <cellStyle name="20% - Accent5 2 3 3 2 6 3" xfId="50133"/>
    <cellStyle name="20% - Accent5 2 3 3 2 7" xfId="20176"/>
    <cellStyle name="20% - Accent5 2 3 3 2 8" xfId="39237"/>
    <cellStyle name="20% - Accent5 2 3 3 3" xfId="824"/>
    <cellStyle name="20% - Accent5 2 3 3 3 2" xfId="825"/>
    <cellStyle name="20% - Accent5 2 3 3 3 2 2" xfId="6901"/>
    <cellStyle name="20% - Accent5 2 3 3 3 2 2 2" xfId="15183"/>
    <cellStyle name="20% - Accent5 2 3 3 3 2 2 2 2" xfId="34245"/>
    <cellStyle name="20% - Accent5 2 3 3 3 2 2 2 3" xfId="53306"/>
    <cellStyle name="20% - Accent5 2 3 3 3 2 2 3" xfId="25967"/>
    <cellStyle name="20% - Accent5 2 3 3 3 2 2 4" xfId="45028"/>
    <cellStyle name="20% - Accent5 2 3 3 3 2 3" xfId="9395"/>
    <cellStyle name="20% - Accent5 2 3 3 3 2 3 2" xfId="17673"/>
    <cellStyle name="20% - Accent5 2 3 3 3 2 3 2 2" xfId="36735"/>
    <cellStyle name="20% - Accent5 2 3 3 3 2 3 2 3" xfId="55796"/>
    <cellStyle name="20% - Accent5 2 3 3 3 2 3 3" xfId="28457"/>
    <cellStyle name="20% - Accent5 2 3 3 3 2 3 4" xfId="47518"/>
    <cellStyle name="20% - Accent5 2 3 3 3 2 4" xfId="3687"/>
    <cellStyle name="20% - Accent5 2 3 3 3 2 4 2" xfId="22797"/>
    <cellStyle name="20% - Accent5 2 3 3 3 2 4 3" xfId="41858"/>
    <cellStyle name="20% - Accent5 2 3 3 3 2 5" xfId="12013"/>
    <cellStyle name="20% - Accent5 2 3 3 3 2 5 2" xfId="31075"/>
    <cellStyle name="20% - Accent5 2 3 3 3 2 5 3" xfId="50136"/>
    <cellStyle name="20% - Accent5 2 3 3 3 2 6" xfId="20179"/>
    <cellStyle name="20% - Accent5 2 3 3 3 2 7" xfId="39240"/>
    <cellStyle name="20% - Accent5 2 3 3 3 3" xfId="6900"/>
    <cellStyle name="20% - Accent5 2 3 3 3 3 2" xfId="15182"/>
    <cellStyle name="20% - Accent5 2 3 3 3 3 2 2" xfId="34244"/>
    <cellStyle name="20% - Accent5 2 3 3 3 3 2 3" xfId="53305"/>
    <cellStyle name="20% - Accent5 2 3 3 3 3 3" xfId="25966"/>
    <cellStyle name="20% - Accent5 2 3 3 3 3 4" xfId="45027"/>
    <cellStyle name="20% - Accent5 2 3 3 3 4" xfId="9394"/>
    <cellStyle name="20% - Accent5 2 3 3 3 4 2" xfId="17672"/>
    <cellStyle name="20% - Accent5 2 3 3 3 4 2 2" xfId="36734"/>
    <cellStyle name="20% - Accent5 2 3 3 3 4 2 3" xfId="55795"/>
    <cellStyle name="20% - Accent5 2 3 3 3 4 3" xfId="28456"/>
    <cellStyle name="20% - Accent5 2 3 3 3 4 4" xfId="47517"/>
    <cellStyle name="20% - Accent5 2 3 3 3 5" xfId="3686"/>
    <cellStyle name="20% - Accent5 2 3 3 3 5 2" xfId="22796"/>
    <cellStyle name="20% - Accent5 2 3 3 3 5 3" xfId="41857"/>
    <cellStyle name="20% - Accent5 2 3 3 3 6" xfId="12012"/>
    <cellStyle name="20% - Accent5 2 3 3 3 6 2" xfId="31074"/>
    <cellStyle name="20% - Accent5 2 3 3 3 6 3" xfId="50135"/>
    <cellStyle name="20% - Accent5 2 3 3 3 7" xfId="20178"/>
    <cellStyle name="20% - Accent5 2 3 3 3 8" xfId="39239"/>
    <cellStyle name="20% - Accent5 2 3 3 4" xfId="826"/>
    <cellStyle name="20% - Accent5 2 3 3 4 2" xfId="6902"/>
    <cellStyle name="20% - Accent5 2 3 3 4 2 2" xfId="15184"/>
    <cellStyle name="20% - Accent5 2 3 3 4 2 2 2" xfId="34246"/>
    <cellStyle name="20% - Accent5 2 3 3 4 2 2 3" xfId="53307"/>
    <cellStyle name="20% - Accent5 2 3 3 4 2 3" xfId="25968"/>
    <cellStyle name="20% - Accent5 2 3 3 4 2 4" xfId="45029"/>
    <cellStyle name="20% - Accent5 2 3 3 4 3" xfId="9396"/>
    <cellStyle name="20% - Accent5 2 3 3 4 3 2" xfId="17674"/>
    <cellStyle name="20% - Accent5 2 3 3 4 3 2 2" xfId="36736"/>
    <cellStyle name="20% - Accent5 2 3 3 4 3 2 3" xfId="55797"/>
    <cellStyle name="20% - Accent5 2 3 3 4 3 3" xfId="28458"/>
    <cellStyle name="20% - Accent5 2 3 3 4 3 4" xfId="47519"/>
    <cellStyle name="20% - Accent5 2 3 3 4 4" xfId="3688"/>
    <cellStyle name="20% - Accent5 2 3 3 4 4 2" xfId="22798"/>
    <cellStyle name="20% - Accent5 2 3 3 4 4 3" xfId="41859"/>
    <cellStyle name="20% - Accent5 2 3 3 4 5" xfId="12014"/>
    <cellStyle name="20% - Accent5 2 3 3 4 5 2" xfId="31076"/>
    <cellStyle name="20% - Accent5 2 3 3 4 5 3" xfId="50137"/>
    <cellStyle name="20% - Accent5 2 3 3 4 6" xfId="20180"/>
    <cellStyle name="20% - Accent5 2 3 3 4 7" xfId="39241"/>
    <cellStyle name="20% - Accent5 2 3 3 5" xfId="827"/>
    <cellStyle name="20% - Accent5 2 3 3 5 2" xfId="6903"/>
    <cellStyle name="20% - Accent5 2 3 3 5 2 2" xfId="15185"/>
    <cellStyle name="20% - Accent5 2 3 3 5 2 2 2" xfId="34247"/>
    <cellStyle name="20% - Accent5 2 3 3 5 2 2 3" xfId="53308"/>
    <cellStyle name="20% - Accent5 2 3 3 5 2 3" xfId="25969"/>
    <cellStyle name="20% - Accent5 2 3 3 5 2 4" xfId="45030"/>
    <cellStyle name="20% - Accent5 2 3 3 5 3" xfId="9397"/>
    <cellStyle name="20% - Accent5 2 3 3 5 3 2" xfId="17675"/>
    <cellStyle name="20% - Accent5 2 3 3 5 3 2 2" xfId="36737"/>
    <cellStyle name="20% - Accent5 2 3 3 5 3 2 3" xfId="55798"/>
    <cellStyle name="20% - Accent5 2 3 3 5 3 3" xfId="28459"/>
    <cellStyle name="20% - Accent5 2 3 3 5 3 4" xfId="47520"/>
    <cellStyle name="20% - Accent5 2 3 3 5 4" xfId="3689"/>
    <cellStyle name="20% - Accent5 2 3 3 5 4 2" xfId="22799"/>
    <cellStyle name="20% - Accent5 2 3 3 5 4 3" xfId="41860"/>
    <cellStyle name="20% - Accent5 2 3 3 5 5" xfId="12015"/>
    <cellStyle name="20% - Accent5 2 3 3 5 5 2" xfId="31077"/>
    <cellStyle name="20% - Accent5 2 3 3 5 5 3" xfId="50138"/>
    <cellStyle name="20% - Accent5 2 3 3 5 6" xfId="20181"/>
    <cellStyle name="20% - Accent5 2 3 3 5 7" xfId="39242"/>
    <cellStyle name="20% - Accent5 2 3 3 6" xfId="6002"/>
    <cellStyle name="20% - Accent5 2 3 3 6 2" xfId="14284"/>
    <cellStyle name="20% - Accent5 2 3 3 6 2 2" xfId="33346"/>
    <cellStyle name="20% - Accent5 2 3 3 6 2 3" xfId="52407"/>
    <cellStyle name="20% - Accent5 2 3 3 6 3" xfId="25068"/>
    <cellStyle name="20% - Accent5 2 3 3 6 4" xfId="44129"/>
    <cellStyle name="20% - Accent5 2 3 3 7" xfId="6897"/>
    <cellStyle name="20% - Accent5 2 3 3 7 2" xfId="15179"/>
    <cellStyle name="20% - Accent5 2 3 3 7 2 2" xfId="34241"/>
    <cellStyle name="20% - Accent5 2 3 3 7 2 3" xfId="53302"/>
    <cellStyle name="20% - Accent5 2 3 3 7 3" xfId="25963"/>
    <cellStyle name="20% - Accent5 2 3 3 7 4" xfId="45024"/>
    <cellStyle name="20% - Accent5 2 3 3 8" xfId="9391"/>
    <cellStyle name="20% - Accent5 2 3 3 8 2" xfId="17669"/>
    <cellStyle name="20% - Accent5 2 3 3 8 2 2" xfId="36731"/>
    <cellStyle name="20% - Accent5 2 3 3 8 2 3" xfId="55792"/>
    <cellStyle name="20% - Accent5 2 3 3 8 3" xfId="28453"/>
    <cellStyle name="20% - Accent5 2 3 3 8 4" xfId="47514"/>
    <cellStyle name="20% - Accent5 2 3 3 9" xfId="3683"/>
    <cellStyle name="20% - Accent5 2 3 3 9 2" xfId="22793"/>
    <cellStyle name="20% - Accent5 2 3 3 9 3" xfId="41854"/>
    <cellStyle name="20% - Accent5 2 3 4" xfId="828"/>
    <cellStyle name="20% - Accent5 2 3 4 10" xfId="20182"/>
    <cellStyle name="20% - Accent5 2 3 4 11" xfId="39243"/>
    <cellStyle name="20% - Accent5 2 3 4 2" xfId="829"/>
    <cellStyle name="20% - Accent5 2 3 4 2 2" xfId="830"/>
    <cellStyle name="20% - Accent5 2 3 4 2 2 2" xfId="6906"/>
    <cellStyle name="20% - Accent5 2 3 4 2 2 2 2" xfId="15188"/>
    <cellStyle name="20% - Accent5 2 3 4 2 2 2 2 2" xfId="34250"/>
    <cellStyle name="20% - Accent5 2 3 4 2 2 2 2 3" xfId="53311"/>
    <cellStyle name="20% - Accent5 2 3 4 2 2 2 3" xfId="25972"/>
    <cellStyle name="20% - Accent5 2 3 4 2 2 2 4" xfId="45033"/>
    <cellStyle name="20% - Accent5 2 3 4 2 2 3" xfId="9400"/>
    <cellStyle name="20% - Accent5 2 3 4 2 2 3 2" xfId="17678"/>
    <cellStyle name="20% - Accent5 2 3 4 2 2 3 2 2" xfId="36740"/>
    <cellStyle name="20% - Accent5 2 3 4 2 2 3 2 3" xfId="55801"/>
    <cellStyle name="20% - Accent5 2 3 4 2 2 3 3" xfId="28462"/>
    <cellStyle name="20% - Accent5 2 3 4 2 2 3 4" xfId="47523"/>
    <cellStyle name="20% - Accent5 2 3 4 2 2 4" xfId="3692"/>
    <cellStyle name="20% - Accent5 2 3 4 2 2 4 2" xfId="22802"/>
    <cellStyle name="20% - Accent5 2 3 4 2 2 4 3" xfId="41863"/>
    <cellStyle name="20% - Accent5 2 3 4 2 2 5" xfId="12018"/>
    <cellStyle name="20% - Accent5 2 3 4 2 2 5 2" xfId="31080"/>
    <cellStyle name="20% - Accent5 2 3 4 2 2 5 3" xfId="50141"/>
    <cellStyle name="20% - Accent5 2 3 4 2 2 6" xfId="20184"/>
    <cellStyle name="20% - Accent5 2 3 4 2 2 7" xfId="39245"/>
    <cellStyle name="20% - Accent5 2 3 4 2 3" xfId="6905"/>
    <cellStyle name="20% - Accent5 2 3 4 2 3 2" xfId="15187"/>
    <cellStyle name="20% - Accent5 2 3 4 2 3 2 2" xfId="34249"/>
    <cellStyle name="20% - Accent5 2 3 4 2 3 2 3" xfId="53310"/>
    <cellStyle name="20% - Accent5 2 3 4 2 3 3" xfId="25971"/>
    <cellStyle name="20% - Accent5 2 3 4 2 3 4" xfId="45032"/>
    <cellStyle name="20% - Accent5 2 3 4 2 4" xfId="9399"/>
    <cellStyle name="20% - Accent5 2 3 4 2 4 2" xfId="17677"/>
    <cellStyle name="20% - Accent5 2 3 4 2 4 2 2" xfId="36739"/>
    <cellStyle name="20% - Accent5 2 3 4 2 4 2 3" xfId="55800"/>
    <cellStyle name="20% - Accent5 2 3 4 2 4 3" xfId="28461"/>
    <cellStyle name="20% - Accent5 2 3 4 2 4 4" xfId="47522"/>
    <cellStyle name="20% - Accent5 2 3 4 2 5" xfId="3691"/>
    <cellStyle name="20% - Accent5 2 3 4 2 5 2" xfId="22801"/>
    <cellStyle name="20% - Accent5 2 3 4 2 5 3" xfId="41862"/>
    <cellStyle name="20% - Accent5 2 3 4 2 6" xfId="12017"/>
    <cellStyle name="20% - Accent5 2 3 4 2 6 2" xfId="31079"/>
    <cellStyle name="20% - Accent5 2 3 4 2 6 3" xfId="50140"/>
    <cellStyle name="20% - Accent5 2 3 4 2 7" xfId="20183"/>
    <cellStyle name="20% - Accent5 2 3 4 2 8" xfId="39244"/>
    <cellStyle name="20% - Accent5 2 3 4 3" xfId="831"/>
    <cellStyle name="20% - Accent5 2 3 4 3 2" xfId="6907"/>
    <cellStyle name="20% - Accent5 2 3 4 3 2 2" xfId="15189"/>
    <cellStyle name="20% - Accent5 2 3 4 3 2 2 2" xfId="34251"/>
    <cellStyle name="20% - Accent5 2 3 4 3 2 2 3" xfId="53312"/>
    <cellStyle name="20% - Accent5 2 3 4 3 2 3" xfId="25973"/>
    <cellStyle name="20% - Accent5 2 3 4 3 2 4" xfId="45034"/>
    <cellStyle name="20% - Accent5 2 3 4 3 3" xfId="9401"/>
    <cellStyle name="20% - Accent5 2 3 4 3 3 2" xfId="17679"/>
    <cellStyle name="20% - Accent5 2 3 4 3 3 2 2" xfId="36741"/>
    <cellStyle name="20% - Accent5 2 3 4 3 3 2 3" xfId="55802"/>
    <cellStyle name="20% - Accent5 2 3 4 3 3 3" xfId="28463"/>
    <cellStyle name="20% - Accent5 2 3 4 3 3 4" xfId="47524"/>
    <cellStyle name="20% - Accent5 2 3 4 3 4" xfId="3693"/>
    <cellStyle name="20% - Accent5 2 3 4 3 4 2" xfId="22803"/>
    <cellStyle name="20% - Accent5 2 3 4 3 4 3" xfId="41864"/>
    <cellStyle name="20% - Accent5 2 3 4 3 5" xfId="12019"/>
    <cellStyle name="20% - Accent5 2 3 4 3 5 2" xfId="31081"/>
    <cellStyle name="20% - Accent5 2 3 4 3 5 3" xfId="50142"/>
    <cellStyle name="20% - Accent5 2 3 4 3 6" xfId="20185"/>
    <cellStyle name="20% - Accent5 2 3 4 3 7" xfId="39246"/>
    <cellStyle name="20% - Accent5 2 3 4 4" xfId="832"/>
    <cellStyle name="20% - Accent5 2 3 4 4 2" xfId="6908"/>
    <cellStyle name="20% - Accent5 2 3 4 4 2 2" xfId="15190"/>
    <cellStyle name="20% - Accent5 2 3 4 4 2 2 2" xfId="34252"/>
    <cellStyle name="20% - Accent5 2 3 4 4 2 2 3" xfId="53313"/>
    <cellStyle name="20% - Accent5 2 3 4 4 2 3" xfId="25974"/>
    <cellStyle name="20% - Accent5 2 3 4 4 2 4" xfId="45035"/>
    <cellStyle name="20% - Accent5 2 3 4 4 3" xfId="9402"/>
    <cellStyle name="20% - Accent5 2 3 4 4 3 2" xfId="17680"/>
    <cellStyle name="20% - Accent5 2 3 4 4 3 2 2" xfId="36742"/>
    <cellStyle name="20% - Accent5 2 3 4 4 3 2 3" xfId="55803"/>
    <cellStyle name="20% - Accent5 2 3 4 4 3 3" xfId="28464"/>
    <cellStyle name="20% - Accent5 2 3 4 4 3 4" xfId="47525"/>
    <cellStyle name="20% - Accent5 2 3 4 4 4" xfId="3694"/>
    <cellStyle name="20% - Accent5 2 3 4 4 4 2" xfId="22804"/>
    <cellStyle name="20% - Accent5 2 3 4 4 4 3" xfId="41865"/>
    <cellStyle name="20% - Accent5 2 3 4 4 5" xfId="12020"/>
    <cellStyle name="20% - Accent5 2 3 4 4 5 2" xfId="31082"/>
    <cellStyle name="20% - Accent5 2 3 4 4 5 3" xfId="50143"/>
    <cellStyle name="20% - Accent5 2 3 4 4 6" xfId="20186"/>
    <cellStyle name="20% - Accent5 2 3 4 4 7" xfId="39247"/>
    <cellStyle name="20% - Accent5 2 3 4 5" xfId="5818"/>
    <cellStyle name="20% - Accent5 2 3 4 5 2" xfId="14100"/>
    <cellStyle name="20% - Accent5 2 3 4 5 2 2" xfId="33162"/>
    <cellStyle name="20% - Accent5 2 3 4 5 2 3" xfId="52223"/>
    <cellStyle name="20% - Accent5 2 3 4 5 3" xfId="24884"/>
    <cellStyle name="20% - Accent5 2 3 4 5 4" xfId="43945"/>
    <cellStyle name="20% - Accent5 2 3 4 6" xfId="6904"/>
    <cellStyle name="20% - Accent5 2 3 4 6 2" xfId="15186"/>
    <cellStyle name="20% - Accent5 2 3 4 6 2 2" xfId="34248"/>
    <cellStyle name="20% - Accent5 2 3 4 6 2 3" xfId="53309"/>
    <cellStyle name="20% - Accent5 2 3 4 6 3" xfId="25970"/>
    <cellStyle name="20% - Accent5 2 3 4 6 4" xfId="45031"/>
    <cellStyle name="20% - Accent5 2 3 4 7" xfId="9398"/>
    <cellStyle name="20% - Accent5 2 3 4 7 2" xfId="17676"/>
    <cellStyle name="20% - Accent5 2 3 4 7 2 2" xfId="36738"/>
    <cellStyle name="20% - Accent5 2 3 4 7 2 3" xfId="55799"/>
    <cellStyle name="20% - Accent5 2 3 4 7 3" xfId="28460"/>
    <cellStyle name="20% - Accent5 2 3 4 7 4" xfId="47521"/>
    <cellStyle name="20% - Accent5 2 3 4 8" xfId="3690"/>
    <cellStyle name="20% - Accent5 2 3 4 8 2" xfId="22800"/>
    <cellStyle name="20% - Accent5 2 3 4 8 3" xfId="41861"/>
    <cellStyle name="20% - Accent5 2 3 4 9" xfId="12016"/>
    <cellStyle name="20% - Accent5 2 3 4 9 2" xfId="31078"/>
    <cellStyle name="20% - Accent5 2 3 4 9 3" xfId="50139"/>
    <cellStyle name="20% - Accent5 2 3 5" xfId="833"/>
    <cellStyle name="20% - Accent5 2 3 5 2" xfId="834"/>
    <cellStyle name="20% - Accent5 2 3 5 2 2" xfId="6910"/>
    <cellStyle name="20% - Accent5 2 3 5 2 2 2" xfId="15192"/>
    <cellStyle name="20% - Accent5 2 3 5 2 2 2 2" xfId="34254"/>
    <cellStyle name="20% - Accent5 2 3 5 2 2 2 3" xfId="53315"/>
    <cellStyle name="20% - Accent5 2 3 5 2 2 3" xfId="25976"/>
    <cellStyle name="20% - Accent5 2 3 5 2 2 4" xfId="45037"/>
    <cellStyle name="20% - Accent5 2 3 5 2 3" xfId="9404"/>
    <cellStyle name="20% - Accent5 2 3 5 2 3 2" xfId="17682"/>
    <cellStyle name="20% - Accent5 2 3 5 2 3 2 2" xfId="36744"/>
    <cellStyle name="20% - Accent5 2 3 5 2 3 2 3" xfId="55805"/>
    <cellStyle name="20% - Accent5 2 3 5 2 3 3" xfId="28466"/>
    <cellStyle name="20% - Accent5 2 3 5 2 3 4" xfId="47527"/>
    <cellStyle name="20% - Accent5 2 3 5 2 4" xfId="3696"/>
    <cellStyle name="20% - Accent5 2 3 5 2 4 2" xfId="22806"/>
    <cellStyle name="20% - Accent5 2 3 5 2 4 3" xfId="41867"/>
    <cellStyle name="20% - Accent5 2 3 5 2 5" xfId="12022"/>
    <cellStyle name="20% - Accent5 2 3 5 2 5 2" xfId="31084"/>
    <cellStyle name="20% - Accent5 2 3 5 2 5 3" xfId="50145"/>
    <cellStyle name="20% - Accent5 2 3 5 2 6" xfId="20188"/>
    <cellStyle name="20% - Accent5 2 3 5 2 7" xfId="39249"/>
    <cellStyle name="20% - Accent5 2 3 5 3" xfId="6909"/>
    <cellStyle name="20% - Accent5 2 3 5 3 2" xfId="15191"/>
    <cellStyle name="20% - Accent5 2 3 5 3 2 2" xfId="34253"/>
    <cellStyle name="20% - Accent5 2 3 5 3 2 3" xfId="53314"/>
    <cellStyle name="20% - Accent5 2 3 5 3 3" xfId="25975"/>
    <cellStyle name="20% - Accent5 2 3 5 3 4" xfId="45036"/>
    <cellStyle name="20% - Accent5 2 3 5 4" xfId="9403"/>
    <cellStyle name="20% - Accent5 2 3 5 4 2" xfId="17681"/>
    <cellStyle name="20% - Accent5 2 3 5 4 2 2" xfId="36743"/>
    <cellStyle name="20% - Accent5 2 3 5 4 2 3" xfId="55804"/>
    <cellStyle name="20% - Accent5 2 3 5 4 3" xfId="28465"/>
    <cellStyle name="20% - Accent5 2 3 5 4 4" xfId="47526"/>
    <cellStyle name="20% - Accent5 2 3 5 5" xfId="3695"/>
    <cellStyle name="20% - Accent5 2 3 5 5 2" xfId="22805"/>
    <cellStyle name="20% - Accent5 2 3 5 5 3" xfId="41866"/>
    <cellStyle name="20% - Accent5 2 3 5 6" xfId="12021"/>
    <cellStyle name="20% - Accent5 2 3 5 6 2" xfId="31083"/>
    <cellStyle name="20% - Accent5 2 3 5 6 3" xfId="50144"/>
    <cellStyle name="20% - Accent5 2 3 5 7" xfId="20187"/>
    <cellStyle name="20% - Accent5 2 3 5 8" xfId="39248"/>
    <cellStyle name="20% - Accent5 2 3 6" xfId="835"/>
    <cellStyle name="20% - Accent5 2 3 6 2" xfId="836"/>
    <cellStyle name="20% - Accent5 2 3 6 2 2" xfId="6912"/>
    <cellStyle name="20% - Accent5 2 3 6 2 2 2" xfId="15194"/>
    <cellStyle name="20% - Accent5 2 3 6 2 2 2 2" xfId="34256"/>
    <cellStyle name="20% - Accent5 2 3 6 2 2 2 3" xfId="53317"/>
    <cellStyle name="20% - Accent5 2 3 6 2 2 3" xfId="25978"/>
    <cellStyle name="20% - Accent5 2 3 6 2 2 4" xfId="45039"/>
    <cellStyle name="20% - Accent5 2 3 6 2 3" xfId="9406"/>
    <cellStyle name="20% - Accent5 2 3 6 2 3 2" xfId="17684"/>
    <cellStyle name="20% - Accent5 2 3 6 2 3 2 2" xfId="36746"/>
    <cellStyle name="20% - Accent5 2 3 6 2 3 2 3" xfId="55807"/>
    <cellStyle name="20% - Accent5 2 3 6 2 3 3" xfId="28468"/>
    <cellStyle name="20% - Accent5 2 3 6 2 3 4" xfId="47529"/>
    <cellStyle name="20% - Accent5 2 3 6 2 4" xfId="3698"/>
    <cellStyle name="20% - Accent5 2 3 6 2 4 2" xfId="22808"/>
    <cellStyle name="20% - Accent5 2 3 6 2 4 3" xfId="41869"/>
    <cellStyle name="20% - Accent5 2 3 6 2 5" xfId="12024"/>
    <cellStyle name="20% - Accent5 2 3 6 2 5 2" xfId="31086"/>
    <cellStyle name="20% - Accent5 2 3 6 2 5 3" xfId="50147"/>
    <cellStyle name="20% - Accent5 2 3 6 2 6" xfId="20190"/>
    <cellStyle name="20% - Accent5 2 3 6 2 7" xfId="39251"/>
    <cellStyle name="20% - Accent5 2 3 6 3" xfId="6911"/>
    <cellStyle name="20% - Accent5 2 3 6 3 2" xfId="15193"/>
    <cellStyle name="20% - Accent5 2 3 6 3 2 2" xfId="34255"/>
    <cellStyle name="20% - Accent5 2 3 6 3 2 3" xfId="53316"/>
    <cellStyle name="20% - Accent5 2 3 6 3 3" xfId="25977"/>
    <cellStyle name="20% - Accent5 2 3 6 3 4" xfId="45038"/>
    <cellStyle name="20% - Accent5 2 3 6 4" xfId="9405"/>
    <cellStyle name="20% - Accent5 2 3 6 4 2" xfId="17683"/>
    <cellStyle name="20% - Accent5 2 3 6 4 2 2" xfId="36745"/>
    <cellStyle name="20% - Accent5 2 3 6 4 2 3" xfId="55806"/>
    <cellStyle name="20% - Accent5 2 3 6 4 3" xfId="28467"/>
    <cellStyle name="20% - Accent5 2 3 6 4 4" xfId="47528"/>
    <cellStyle name="20% - Accent5 2 3 6 5" xfId="3697"/>
    <cellStyle name="20% - Accent5 2 3 6 5 2" xfId="22807"/>
    <cellStyle name="20% - Accent5 2 3 6 5 3" xfId="41868"/>
    <cellStyle name="20% - Accent5 2 3 6 6" xfId="12023"/>
    <cellStyle name="20% - Accent5 2 3 6 6 2" xfId="31085"/>
    <cellStyle name="20% - Accent5 2 3 6 6 3" xfId="50146"/>
    <cellStyle name="20% - Accent5 2 3 6 7" xfId="20189"/>
    <cellStyle name="20% - Accent5 2 3 6 8" xfId="39250"/>
    <cellStyle name="20% - Accent5 2 3 7" xfId="837"/>
    <cellStyle name="20% - Accent5 2 3 7 2" xfId="6913"/>
    <cellStyle name="20% - Accent5 2 3 7 2 2" xfId="15195"/>
    <cellStyle name="20% - Accent5 2 3 7 2 2 2" xfId="34257"/>
    <cellStyle name="20% - Accent5 2 3 7 2 2 3" xfId="53318"/>
    <cellStyle name="20% - Accent5 2 3 7 2 3" xfId="25979"/>
    <cellStyle name="20% - Accent5 2 3 7 2 4" xfId="45040"/>
    <cellStyle name="20% - Accent5 2 3 7 3" xfId="9407"/>
    <cellStyle name="20% - Accent5 2 3 7 3 2" xfId="17685"/>
    <cellStyle name="20% - Accent5 2 3 7 3 2 2" xfId="36747"/>
    <cellStyle name="20% - Accent5 2 3 7 3 2 3" xfId="55808"/>
    <cellStyle name="20% - Accent5 2 3 7 3 3" xfId="28469"/>
    <cellStyle name="20% - Accent5 2 3 7 3 4" xfId="47530"/>
    <cellStyle name="20% - Accent5 2 3 7 4" xfId="3699"/>
    <cellStyle name="20% - Accent5 2 3 7 4 2" xfId="22809"/>
    <cellStyle name="20% - Accent5 2 3 7 4 3" xfId="41870"/>
    <cellStyle name="20% - Accent5 2 3 7 5" xfId="12025"/>
    <cellStyle name="20% - Accent5 2 3 7 5 2" xfId="31087"/>
    <cellStyle name="20% - Accent5 2 3 7 5 3" xfId="50148"/>
    <cellStyle name="20% - Accent5 2 3 7 6" xfId="20191"/>
    <cellStyle name="20% - Accent5 2 3 7 7" xfId="39252"/>
    <cellStyle name="20% - Accent5 2 3 8" xfId="838"/>
    <cellStyle name="20% - Accent5 2 3 8 2" xfId="6914"/>
    <cellStyle name="20% - Accent5 2 3 8 2 2" xfId="15196"/>
    <cellStyle name="20% - Accent5 2 3 8 2 2 2" xfId="34258"/>
    <cellStyle name="20% - Accent5 2 3 8 2 2 3" xfId="53319"/>
    <cellStyle name="20% - Accent5 2 3 8 2 3" xfId="25980"/>
    <cellStyle name="20% - Accent5 2 3 8 2 4" xfId="45041"/>
    <cellStyle name="20% - Accent5 2 3 8 3" xfId="9408"/>
    <cellStyle name="20% - Accent5 2 3 8 3 2" xfId="17686"/>
    <cellStyle name="20% - Accent5 2 3 8 3 2 2" xfId="36748"/>
    <cellStyle name="20% - Accent5 2 3 8 3 2 3" xfId="55809"/>
    <cellStyle name="20% - Accent5 2 3 8 3 3" xfId="28470"/>
    <cellStyle name="20% - Accent5 2 3 8 3 4" xfId="47531"/>
    <cellStyle name="20% - Accent5 2 3 8 4" xfId="3700"/>
    <cellStyle name="20% - Accent5 2 3 8 4 2" xfId="22810"/>
    <cellStyle name="20% - Accent5 2 3 8 4 3" xfId="41871"/>
    <cellStyle name="20% - Accent5 2 3 8 5" xfId="12026"/>
    <cellStyle name="20% - Accent5 2 3 8 5 2" xfId="31088"/>
    <cellStyle name="20% - Accent5 2 3 8 5 3" xfId="50149"/>
    <cellStyle name="20% - Accent5 2 3 8 6" xfId="20192"/>
    <cellStyle name="20% - Accent5 2 3 8 7" xfId="39253"/>
    <cellStyle name="20% - Accent5 2 3 9" xfId="5702"/>
    <cellStyle name="20% - Accent5 2 3 9 2" xfId="13988"/>
    <cellStyle name="20% - Accent5 2 3 9 2 2" xfId="33050"/>
    <cellStyle name="20% - Accent5 2 3 9 2 3" xfId="52111"/>
    <cellStyle name="20% - Accent5 2 3 9 3" xfId="24772"/>
    <cellStyle name="20% - Accent5 2 3 9 4" xfId="43833"/>
    <cellStyle name="20% - Accent5 2 4" xfId="839"/>
    <cellStyle name="20% - Accent5 2 4 10" xfId="12027"/>
    <cellStyle name="20% - Accent5 2 4 10 2" xfId="31089"/>
    <cellStyle name="20% - Accent5 2 4 10 3" xfId="50150"/>
    <cellStyle name="20% - Accent5 2 4 11" xfId="20193"/>
    <cellStyle name="20% - Accent5 2 4 12" xfId="39254"/>
    <cellStyle name="20% - Accent5 2 4 2" xfId="840"/>
    <cellStyle name="20% - Accent5 2 4 2 2" xfId="841"/>
    <cellStyle name="20% - Accent5 2 4 2 2 2" xfId="6917"/>
    <cellStyle name="20% - Accent5 2 4 2 2 2 2" xfId="15199"/>
    <cellStyle name="20% - Accent5 2 4 2 2 2 2 2" xfId="34261"/>
    <cellStyle name="20% - Accent5 2 4 2 2 2 2 3" xfId="53322"/>
    <cellStyle name="20% - Accent5 2 4 2 2 2 3" xfId="25983"/>
    <cellStyle name="20% - Accent5 2 4 2 2 2 4" xfId="45044"/>
    <cellStyle name="20% - Accent5 2 4 2 2 3" xfId="9411"/>
    <cellStyle name="20% - Accent5 2 4 2 2 3 2" xfId="17689"/>
    <cellStyle name="20% - Accent5 2 4 2 2 3 2 2" xfId="36751"/>
    <cellStyle name="20% - Accent5 2 4 2 2 3 2 3" xfId="55812"/>
    <cellStyle name="20% - Accent5 2 4 2 2 3 3" xfId="28473"/>
    <cellStyle name="20% - Accent5 2 4 2 2 3 4" xfId="47534"/>
    <cellStyle name="20% - Accent5 2 4 2 2 4" xfId="3703"/>
    <cellStyle name="20% - Accent5 2 4 2 2 4 2" xfId="22813"/>
    <cellStyle name="20% - Accent5 2 4 2 2 4 3" xfId="41874"/>
    <cellStyle name="20% - Accent5 2 4 2 2 5" xfId="12029"/>
    <cellStyle name="20% - Accent5 2 4 2 2 5 2" xfId="31091"/>
    <cellStyle name="20% - Accent5 2 4 2 2 5 3" xfId="50152"/>
    <cellStyle name="20% - Accent5 2 4 2 2 6" xfId="20195"/>
    <cellStyle name="20% - Accent5 2 4 2 2 7" xfId="39256"/>
    <cellStyle name="20% - Accent5 2 4 2 3" xfId="6916"/>
    <cellStyle name="20% - Accent5 2 4 2 3 2" xfId="15198"/>
    <cellStyle name="20% - Accent5 2 4 2 3 2 2" xfId="34260"/>
    <cellStyle name="20% - Accent5 2 4 2 3 2 3" xfId="53321"/>
    <cellStyle name="20% - Accent5 2 4 2 3 3" xfId="25982"/>
    <cellStyle name="20% - Accent5 2 4 2 3 4" xfId="45043"/>
    <cellStyle name="20% - Accent5 2 4 2 4" xfId="9410"/>
    <cellStyle name="20% - Accent5 2 4 2 4 2" xfId="17688"/>
    <cellStyle name="20% - Accent5 2 4 2 4 2 2" xfId="36750"/>
    <cellStyle name="20% - Accent5 2 4 2 4 2 3" xfId="55811"/>
    <cellStyle name="20% - Accent5 2 4 2 4 3" xfId="28472"/>
    <cellStyle name="20% - Accent5 2 4 2 4 4" xfId="47533"/>
    <cellStyle name="20% - Accent5 2 4 2 5" xfId="3702"/>
    <cellStyle name="20% - Accent5 2 4 2 5 2" xfId="22812"/>
    <cellStyle name="20% - Accent5 2 4 2 5 3" xfId="41873"/>
    <cellStyle name="20% - Accent5 2 4 2 6" xfId="12028"/>
    <cellStyle name="20% - Accent5 2 4 2 6 2" xfId="31090"/>
    <cellStyle name="20% - Accent5 2 4 2 6 3" xfId="50151"/>
    <cellStyle name="20% - Accent5 2 4 2 7" xfId="20194"/>
    <cellStyle name="20% - Accent5 2 4 2 8" xfId="39255"/>
    <cellStyle name="20% - Accent5 2 4 3" xfId="842"/>
    <cellStyle name="20% - Accent5 2 4 3 2" xfId="843"/>
    <cellStyle name="20% - Accent5 2 4 3 2 2" xfId="6919"/>
    <cellStyle name="20% - Accent5 2 4 3 2 2 2" xfId="15201"/>
    <cellStyle name="20% - Accent5 2 4 3 2 2 2 2" xfId="34263"/>
    <cellStyle name="20% - Accent5 2 4 3 2 2 2 3" xfId="53324"/>
    <cellStyle name="20% - Accent5 2 4 3 2 2 3" xfId="25985"/>
    <cellStyle name="20% - Accent5 2 4 3 2 2 4" xfId="45046"/>
    <cellStyle name="20% - Accent5 2 4 3 2 3" xfId="9413"/>
    <cellStyle name="20% - Accent5 2 4 3 2 3 2" xfId="17691"/>
    <cellStyle name="20% - Accent5 2 4 3 2 3 2 2" xfId="36753"/>
    <cellStyle name="20% - Accent5 2 4 3 2 3 2 3" xfId="55814"/>
    <cellStyle name="20% - Accent5 2 4 3 2 3 3" xfId="28475"/>
    <cellStyle name="20% - Accent5 2 4 3 2 3 4" xfId="47536"/>
    <cellStyle name="20% - Accent5 2 4 3 2 4" xfId="3705"/>
    <cellStyle name="20% - Accent5 2 4 3 2 4 2" xfId="22815"/>
    <cellStyle name="20% - Accent5 2 4 3 2 4 3" xfId="41876"/>
    <cellStyle name="20% - Accent5 2 4 3 2 5" xfId="12031"/>
    <cellStyle name="20% - Accent5 2 4 3 2 5 2" xfId="31093"/>
    <cellStyle name="20% - Accent5 2 4 3 2 5 3" xfId="50154"/>
    <cellStyle name="20% - Accent5 2 4 3 2 6" xfId="20197"/>
    <cellStyle name="20% - Accent5 2 4 3 2 7" xfId="39258"/>
    <cellStyle name="20% - Accent5 2 4 3 3" xfId="6918"/>
    <cellStyle name="20% - Accent5 2 4 3 3 2" xfId="15200"/>
    <cellStyle name="20% - Accent5 2 4 3 3 2 2" xfId="34262"/>
    <cellStyle name="20% - Accent5 2 4 3 3 2 3" xfId="53323"/>
    <cellStyle name="20% - Accent5 2 4 3 3 3" xfId="25984"/>
    <cellStyle name="20% - Accent5 2 4 3 3 4" xfId="45045"/>
    <cellStyle name="20% - Accent5 2 4 3 4" xfId="9412"/>
    <cellStyle name="20% - Accent5 2 4 3 4 2" xfId="17690"/>
    <cellStyle name="20% - Accent5 2 4 3 4 2 2" xfId="36752"/>
    <cellStyle name="20% - Accent5 2 4 3 4 2 3" xfId="55813"/>
    <cellStyle name="20% - Accent5 2 4 3 4 3" xfId="28474"/>
    <cellStyle name="20% - Accent5 2 4 3 4 4" xfId="47535"/>
    <cellStyle name="20% - Accent5 2 4 3 5" xfId="3704"/>
    <cellStyle name="20% - Accent5 2 4 3 5 2" xfId="22814"/>
    <cellStyle name="20% - Accent5 2 4 3 5 3" xfId="41875"/>
    <cellStyle name="20% - Accent5 2 4 3 6" xfId="12030"/>
    <cellStyle name="20% - Accent5 2 4 3 6 2" xfId="31092"/>
    <cellStyle name="20% - Accent5 2 4 3 6 3" xfId="50153"/>
    <cellStyle name="20% - Accent5 2 4 3 7" xfId="20196"/>
    <cellStyle name="20% - Accent5 2 4 3 8" xfId="39257"/>
    <cellStyle name="20% - Accent5 2 4 4" xfId="844"/>
    <cellStyle name="20% - Accent5 2 4 4 2" xfId="6920"/>
    <cellStyle name="20% - Accent5 2 4 4 2 2" xfId="15202"/>
    <cellStyle name="20% - Accent5 2 4 4 2 2 2" xfId="34264"/>
    <cellStyle name="20% - Accent5 2 4 4 2 2 3" xfId="53325"/>
    <cellStyle name="20% - Accent5 2 4 4 2 3" xfId="25986"/>
    <cellStyle name="20% - Accent5 2 4 4 2 4" xfId="45047"/>
    <cellStyle name="20% - Accent5 2 4 4 3" xfId="9414"/>
    <cellStyle name="20% - Accent5 2 4 4 3 2" xfId="17692"/>
    <cellStyle name="20% - Accent5 2 4 4 3 2 2" xfId="36754"/>
    <cellStyle name="20% - Accent5 2 4 4 3 2 3" xfId="55815"/>
    <cellStyle name="20% - Accent5 2 4 4 3 3" xfId="28476"/>
    <cellStyle name="20% - Accent5 2 4 4 3 4" xfId="47537"/>
    <cellStyle name="20% - Accent5 2 4 4 4" xfId="3706"/>
    <cellStyle name="20% - Accent5 2 4 4 4 2" xfId="22816"/>
    <cellStyle name="20% - Accent5 2 4 4 4 3" xfId="41877"/>
    <cellStyle name="20% - Accent5 2 4 4 5" xfId="12032"/>
    <cellStyle name="20% - Accent5 2 4 4 5 2" xfId="31094"/>
    <cellStyle name="20% - Accent5 2 4 4 5 3" xfId="50155"/>
    <cellStyle name="20% - Accent5 2 4 4 6" xfId="20198"/>
    <cellStyle name="20% - Accent5 2 4 4 7" xfId="39259"/>
    <cellStyle name="20% - Accent5 2 4 5" xfId="845"/>
    <cellStyle name="20% - Accent5 2 4 5 2" xfId="6921"/>
    <cellStyle name="20% - Accent5 2 4 5 2 2" xfId="15203"/>
    <cellStyle name="20% - Accent5 2 4 5 2 2 2" xfId="34265"/>
    <cellStyle name="20% - Accent5 2 4 5 2 2 3" xfId="53326"/>
    <cellStyle name="20% - Accent5 2 4 5 2 3" xfId="25987"/>
    <cellStyle name="20% - Accent5 2 4 5 2 4" xfId="45048"/>
    <cellStyle name="20% - Accent5 2 4 5 3" xfId="9415"/>
    <cellStyle name="20% - Accent5 2 4 5 3 2" xfId="17693"/>
    <cellStyle name="20% - Accent5 2 4 5 3 2 2" xfId="36755"/>
    <cellStyle name="20% - Accent5 2 4 5 3 2 3" xfId="55816"/>
    <cellStyle name="20% - Accent5 2 4 5 3 3" xfId="28477"/>
    <cellStyle name="20% - Accent5 2 4 5 3 4" xfId="47538"/>
    <cellStyle name="20% - Accent5 2 4 5 4" xfId="3707"/>
    <cellStyle name="20% - Accent5 2 4 5 4 2" xfId="22817"/>
    <cellStyle name="20% - Accent5 2 4 5 4 3" xfId="41878"/>
    <cellStyle name="20% - Accent5 2 4 5 5" xfId="12033"/>
    <cellStyle name="20% - Accent5 2 4 5 5 2" xfId="31095"/>
    <cellStyle name="20% - Accent5 2 4 5 5 3" xfId="50156"/>
    <cellStyle name="20% - Accent5 2 4 5 6" xfId="20199"/>
    <cellStyle name="20% - Accent5 2 4 5 7" xfId="39260"/>
    <cellStyle name="20% - Accent5 2 4 6" xfId="5754"/>
    <cellStyle name="20% - Accent5 2 4 6 2" xfId="14038"/>
    <cellStyle name="20% - Accent5 2 4 6 2 2" xfId="33100"/>
    <cellStyle name="20% - Accent5 2 4 6 2 3" xfId="52161"/>
    <cellStyle name="20% - Accent5 2 4 6 3" xfId="24822"/>
    <cellStyle name="20% - Accent5 2 4 6 4" xfId="43883"/>
    <cellStyle name="20% - Accent5 2 4 7" xfId="6915"/>
    <cellStyle name="20% - Accent5 2 4 7 2" xfId="15197"/>
    <cellStyle name="20% - Accent5 2 4 7 2 2" xfId="34259"/>
    <cellStyle name="20% - Accent5 2 4 7 2 3" xfId="53320"/>
    <cellStyle name="20% - Accent5 2 4 7 3" xfId="25981"/>
    <cellStyle name="20% - Accent5 2 4 7 4" xfId="45042"/>
    <cellStyle name="20% - Accent5 2 4 8" xfId="9409"/>
    <cellStyle name="20% - Accent5 2 4 8 2" xfId="17687"/>
    <cellStyle name="20% - Accent5 2 4 8 2 2" xfId="36749"/>
    <cellStyle name="20% - Accent5 2 4 8 2 3" xfId="55810"/>
    <cellStyle name="20% - Accent5 2 4 8 3" xfId="28471"/>
    <cellStyle name="20% - Accent5 2 4 8 4" xfId="47532"/>
    <cellStyle name="20% - Accent5 2 4 9" xfId="3701"/>
    <cellStyle name="20% - Accent5 2 4 9 2" xfId="22811"/>
    <cellStyle name="20% - Accent5 2 4 9 3" xfId="41872"/>
    <cellStyle name="20% - Accent5 2 5" xfId="846"/>
    <cellStyle name="20% - Accent5 2 5 10" xfId="12034"/>
    <cellStyle name="20% - Accent5 2 5 10 2" xfId="31096"/>
    <cellStyle name="20% - Accent5 2 5 10 3" xfId="50157"/>
    <cellStyle name="20% - Accent5 2 5 11" xfId="20200"/>
    <cellStyle name="20% - Accent5 2 5 12" xfId="39261"/>
    <cellStyle name="20% - Accent5 2 5 2" xfId="847"/>
    <cellStyle name="20% - Accent5 2 5 2 2" xfId="848"/>
    <cellStyle name="20% - Accent5 2 5 2 2 2" xfId="6924"/>
    <cellStyle name="20% - Accent5 2 5 2 2 2 2" xfId="15206"/>
    <cellStyle name="20% - Accent5 2 5 2 2 2 2 2" xfId="34268"/>
    <cellStyle name="20% - Accent5 2 5 2 2 2 2 3" xfId="53329"/>
    <cellStyle name="20% - Accent5 2 5 2 2 2 3" xfId="25990"/>
    <cellStyle name="20% - Accent5 2 5 2 2 2 4" xfId="45051"/>
    <cellStyle name="20% - Accent5 2 5 2 2 3" xfId="9418"/>
    <cellStyle name="20% - Accent5 2 5 2 2 3 2" xfId="17696"/>
    <cellStyle name="20% - Accent5 2 5 2 2 3 2 2" xfId="36758"/>
    <cellStyle name="20% - Accent5 2 5 2 2 3 2 3" xfId="55819"/>
    <cellStyle name="20% - Accent5 2 5 2 2 3 3" xfId="28480"/>
    <cellStyle name="20% - Accent5 2 5 2 2 3 4" xfId="47541"/>
    <cellStyle name="20% - Accent5 2 5 2 2 4" xfId="3710"/>
    <cellStyle name="20% - Accent5 2 5 2 2 4 2" xfId="22820"/>
    <cellStyle name="20% - Accent5 2 5 2 2 4 3" xfId="41881"/>
    <cellStyle name="20% - Accent5 2 5 2 2 5" xfId="12036"/>
    <cellStyle name="20% - Accent5 2 5 2 2 5 2" xfId="31098"/>
    <cellStyle name="20% - Accent5 2 5 2 2 5 3" xfId="50159"/>
    <cellStyle name="20% - Accent5 2 5 2 2 6" xfId="20202"/>
    <cellStyle name="20% - Accent5 2 5 2 2 7" xfId="39263"/>
    <cellStyle name="20% - Accent5 2 5 2 3" xfId="6923"/>
    <cellStyle name="20% - Accent5 2 5 2 3 2" xfId="15205"/>
    <cellStyle name="20% - Accent5 2 5 2 3 2 2" xfId="34267"/>
    <cellStyle name="20% - Accent5 2 5 2 3 2 3" xfId="53328"/>
    <cellStyle name="20% - Accent5 2 5 2 3 3" xfId="25989"/>
    <cellStyle name="20% - Accent5 2 5 2 3 4" xfId="45050"/>
    <cellStyle name="20% - Accent5 2 5 2 4" xfId="9417"/>
    <cellStyle name="20% - Accent5 2 5 2 4 2" xfId="17695"/>
    <cellStyle name="20% - Accent5 2 5 2 4 2 2" xfId="36757"/>
    <cellStyle name="20% - Accent5 2 5 2 4 2 3" xfId="55818"/>
    <cellStyle name="20% - Accent5 2 5 2 4 3" xfId="28479"/>
    <cellStyle name="20% - Accent5 2 5 2 4 4" xfId="47540"/>
    <cellStyle name="20% - Accent5 2 5 2 5" xfId="3709"/>
    <cellStyle name="20% - Accent5 2 5 2 5 2" xfId="22819"/>
    <cellStyle name="20% - Accent5 2 5 2 5 3" xfId="41880"/>
    <cellStyle name="20% - Accent5 2 5 2 6" xfId="12035"/>
    <cellStyle name="20% - Accent5 2 5 2 6 2" xfId="31097"/>
    <cellStyle name="20% - Accent5 2 5 2 6 3" xfId="50158"/>
    <cellStyle name="20% - Accent5 2 5 2 7" xfId="20201"/>
    <cellStyle name="20% - Accent5 2 5 2 8" xfId="39262"/>
    <cellStyle name="20% - Accent5 2 5 3" xfId="849"/>
    <cellStyle name="20% - Accent5 2 5 3 2" xfId="850"/>
    <cellStyle name="20% - Accent5 2 5 3 2 2" xfId="6926"/>
    <cellStyle name="20% - Accent5 2 5 3 2 2 2" xfId="15208"/>
    <cellStyle name="20% - Accent5 2 5 3 2 2 2 2" xfId="34270"/>
    <cellStyle name="20% - Accent5 2 5 3 2 2 2 3" xfId="53331"/>
    <cellStyle name="20% - Accent5 2 5 3 2 2 3" xfId="25992"/>
    <cellStyle name="20% - Accent5 2 5 3 2 2 4" xfId="45053"/>
    <cellStyle name="20% - Accent5 2 5 3 2 3" xfId="9420"/>
    <cellStyle name="20% - Accent5 2 5 3 2 3 2" xfId="17698"/>
    <cellStyle name="20% - Accent5 2 5 3 2 3 2 2" xfId="36760"/>
    <cellStyle name="20% - Accent5 2 5 3 2 3 2 3" xfId="55821"/>
    <cellStyle name="20% - Accent5 2 5 3 2 3 3" xfId="28482"/>
    <cellStyle name="20% - Accent5 2 5 3 2 3 4" xfId="47543"/>
    <cellStyle name="20% - Accent5 2 5 3 2 4" xfId="3712"/>
    <cellStyle name="20% - Accent5 2 5 3 2 4 2" xfId="22822"/>
    <cellStyle name="20% - Accent5 2 5 3 2 4 3" xfId="41883"/>
    <cellStyle name="20% - Accent5 2 5 3 2 5" xfId="12038"/>
    <cellStyle name="20% - Accent5 2 5 3 2 5 2" xfId="31100"/>
    <cellStyle name="20% - Accent5 2 5 3 2 5 3" xfId="50161"/>
    <cellStyle name="20% - Accent5 2 5 3 2 6" xfId="20204"/>
    <cellStyle name="20% - Accent5 2 5 3 2 7" xfId="39265"/>
    <cellStyle name="20% - Accent5 2 5 3 3" xfId="6925"/>
    <cellStyle name="20% - Accent5 2 5 3 3 2" xfId="15207"/>
    <cellStyle name="20% - Accent5 2 5 3 3 2 2" xfId="34269"/>
    <cellStyle name="20% - Accent5 2 5 3 3 2 3" xfId="53330"/>
    <cellStyle name="20% - Accent5 2 5 3 3 3" xfId="25991"/>
    <cellStyle name="20% - Accent5 2 5 3 3 4" xfId="45052"/>
    <cellStyle name="20% - Accent5 2 5 3 4" xfId="9419"/>
    <cellStyle name="20% - Accent5 2 5 3 4 2" xfId="17697"/>
    <cellStyle name="20% - Accent5 2 5 3 4 2 2" xfId="36759"/>
    <cellStyle name="20% - Accent5 2 5 3 4 2 3" xfId="55820"/>
    <cellStyle name="20% - Accent5 2 5 3 4 3" xfId="28481"/>
    <cellStyle name="20% - Accent5 2 5 3 4 4" xfId="47542"/>
    <cellStyle name="20% - Accent5 2 5 3 5" xfId="3711"/>
    <cellStyle name="20% - Accent5 2 5 3 5 2" xfId="22821"/>
    <cellStyle name="20% - Accent5 2 5 3 5 3" xfId="41882"/>
    <cellStyle name="20% - Accent5 2 5 3 6" xfId="12037"/>
    <cellStyle name="20% - Accent5 2 5 3 6 2" xfId="31099"/>
    <cellStyle name="20% - Accent5 2 5 3 6 3" xfId="50160"/>
    <cellStyle name="20% - Accent5 2 5 3 7" xfId="20203"/>
    <cellStyle name="20% - Accent5 2 5 3 8" xfId="39264"/>
    <cellStyle name="20% - Accent5 2 5 4" xfId="851"/>
    <cellStyle name="20% - Accent5 2 5 4 2" xfId="6927"/>
    <cellStyle name="20% - Accent5 2 5 4 2 2" xfId="15209"/>
    <cellStyle name="20% - Accent5 2 5 4 2 2 2" xfId="34271"/>
    <cellStyle name="20% - Accent5 2 5 4 2 2 3" xfId="53332"/>
    <cellStyle name="20% - Accent5 2 5 4 2 3" xfId="25993"/>
    <cellStyle name="20% - Accent5 2 5 4 2 4" xfId="45054"/>
    <cellStyle name="20% - Accent5 2 5 4 3" xfId="9421"/>
    <cellStyle name="20% - Accent5 2 5 4 3 2" xfId="17699"/>
    <cellStyle name="20% - Accent5 2 5 4 3 2 2" xfId="36761"/>
    <cellStyle name="20% - Accent5 2 5 4 3 2 3" xfId="55822"/>
    <cellStyle name="20% - Accent5 2 5 4 3 3" xfId="28483"/>
    <cellStyle name="20% - Accent5 2 5 4 3 4" xfId="47544"/>
    <cellStyle name="20% - Accent5 2 5 4 4" xfId="3713"/>
    <cellStyle name="20% - Accent5 2 5 4 4 2" xfId="22823"/>
    <cellStyle name="20% - Accent5 2 5 4 4 3" xfId="41884"/>
    <cellStyle name="20% - Accent5 2 5 4 5" xfId="12039"/>
    <cellStyle name="20% - Accent5 2 5 4 5 2" xfId="31101"/>
    <cellStyle name="20% - Accent5 2 5 4 5 3" xfId="50162"/>
    <cellStyle name="20% - Accent5 2 5 4 6" xfId="20205"/>
    <cellStyle name="20% - Accent5 2 5 4 7" xfId="39266"/>
    <cellStyle name="20% - Accent5 2 5 5" xfId="852"/>
    <cellStyle name="20% - Accent5 2 5 5 2" xfId="6928"/>
    <cellStyle name="20% - Accent5 2 5 5 2 2" xfId="15210"/>
    <cellStyle name="20% - Accent5 2 5 5 2 2 2" xfId="34272"/>
    <cellStyle name="20% - Accent5 2 5 5 2 2 3" xfId="53333"/>
    <cellStyle name="20% - Accent5 2 5 5 2 3" xfId="25994"/>
    <cellStyle name="20% - Accent5 2 5 5 2 4" xfId="45055"/>
    <cellStyle name="20% - Accent5 2 5 5 3" xfId="9422"/>
    <cellStyle name="20% - Accent5 2 5 5 3 2" xfId="17700"/>
    <cellStyle name="20% - Accent5 2 5 5 3 2 2" xfId="36762"/>
    <cellStyle name="20% - Accent5 2 5 5 3 2 3" xfId="55823"/>
    <cellStyle name="20% - Accent5 2 5 5 3 3" xfId="28484"/>
    <cellStyle name="20% - Accent5 2 5 5 3 4" xfId="47545"/>
    <cellStyle name="20% - Accent5 2 5 5 4" xfId="3714"/>
    <cellStyle name="20% - Accent5 2 5 5 4 2" xfId="22824"/>
    <cellStyle name="20% - Accent5 2 5 5 4 3" xfId="41885"/>
    <cellStyle name="20% - Accent5 2 5 5 5" xfId="12040"/>
    <cellStyle name="20% - Accent5 2 5 5 5 2" xfId="31102"/>
    <cellStyle name="20% - Accent5 2 5 5 5 3" xfId="50163"/>
    <cellStyle name="20% - Accent5 2 5 5 6" xfId="20206"/>
    <cellStyle name="20% - Accent5 2 5 5 7" xfId="39267"/>
    <cellStyle name="20% - Accent5 2 5 6" xfId="5842"/>
    <cellStyle name="20% - Accent5 2 5 6 2" xfId="14124"/>
    <cellStyle name="20% - Accent5 2 5 6 2 2" xfId="33186"/>
    <cellStyle name="20% - Accent5 2 5 6 2 3" xfId="52247"/>
    <cellStyle name="20% - Accent5 2 5 6 3" xfId="24908"/>
    <cellStyle name="20% - Accent5 2 5 6 4" xfId="43969"/>
    <cellStyle name="20% - Accent5 2 5 7" xfId="6922"/>
    <cellStyle name="20% - Accent5 2 5 7 2" xfId="15204"/>
    <cellStyle name="20% - Accent5 2 5 7 2 2" xfId="34266"/>
    <cellStyle name="20% - Accent5 2 5 7 2 3" xfId="53327"/>
    <cellStyle name="20% - Accent5 2 5 7 3" xfId="25988"/>
    <cellStyle name="20% - Accent5 2 5 7 4" xfId="45049"/>
    <cellStyle name="20% - Accent5 2 5 8" xfId="9416"/>
    <cellStyle name="20% - Accent5 2 5 8 2" xfId="17694"/>
    <cellStyle name="20% - Accent5 2 5 8 2 2" xfId="36756"/>
    <cellStyle name="20% - Accent5 2 5 8 2 3" xfId="55817"/>
    <cellStyle name="20% - Accent5 2 5 8 3" xfId="28478"/>
    <cellStyle name="20% - Accent5 2 5 8 4" xfId="47539"/>
    <cellStyle name="20% - Accent5 2 5 9" xfId="3708"/>
    <cellStyle name="20% - Accent5 2 5 9 2" xfId="22818"/>
    <cellStyle name="20% - Accent5 2 5 9 3" xfId="41879"/>
    <cellStyle name="20% - Accent5 2 6" xfId="853"/>
    <cellStyle name="20% - Accent5 2 6 10" xfId="12041"/>
    <cellStyle name="20% - Accent5 2 6 10 2" xfId="31103"/>
    <cellStyle name="20% - Accent5 2 6 10 3" xfId="50164"/>
    <cellStyle name="20% - Accent5 2 6 11" xfId="20207"/>
    <cellStyle name="20% - Accent5 2 6 12" xfId="39268"/>
    <cellStyle name="20% - Accent5 2 6 2" xfId="854"/>
    <cellStyle name="20% - Accent5 2 6 2 2" xfId="855"/>
    <cellStyle name="20% - Accent5 2 6 2 2 2" xfId="6931"/>
    <cellStyle name="20% - Accent5 2 6 2 2 2 2" xfId="15213"/>
    <cellStyle name="20% - Accent5 2 6 2 2 2 2 2" xfId="34275"/>
    <cellStyle name="20% - Accent5 2 6 2 2 2 2 3" xfId="53336"/>
    <cellStyle name="20% - Accent5 2 6 2 2 2 3" xfId="25997"/>
    <cellStyle name="20% - Accent5 2 6 2 2 2 4" xfId="45058"/>
    <cellStyle name="20% - Accent5 2 6 2 2 3" xfId="9425"/>
    <cellStyle name="20% - Accent5 2 6 2 2 3 2" xfId="17703"/>
    <cellStyle name="20% - Accent5 2 6 2 2 3 2 2" xfId="36765"/>
    <cellStyle name="20% - Accent5 2 6 2 2 3 2 3" xfId="55826"/>
    <cellStyle name="20% - Accent5 2 6 2 2 3 3" xfId="28487"/>
    <cellStyle name="20% - Accent5 2 6 2 2 3 4" xfId="47548"/>
    <cellStyle name="20% - Accent5 2 6 2 2 4" xfId="3717"/>
    <cellStyle name="20% - Accent5 2 6 2 2 4 2" xfId="22827"/>
    <cellStyle name="20% - Accent5 2 6 2 2 4 3" xfId="41888"/>
    <cellStyle name="20% - Accent5 2 6 2 2 5" xfId="12043"/>
    <cellStyle name="20% - Accent5 2 6 2 2 5 2" xfId="31105"/>
    <cellStyle name="20% - Accent5 2 6 2 2 5 3" xfId="50166"/>
    <cellStyle name="20% - Accent5 2 6 2 2 6" xfId="20209"/>
    <cellStyle name="20% - Accent5 2 6 2 2 7" xfId="39270"/>
    <cellStyle name="20% - Accent5 2 6 2 3" xfId="6930"/>
    <cellStyle name="20% - Accent5 2 6 2 3 2" xfId="15212"/>
    <cellStyle name="20% - Accent5 2 6 2 3 2 2" xfId="34274"/>
    <cellStyle name="20% - Accent5 2 6 2 3 2 3" xfId="53335"/>
    <cellStyle name="20% - Accent5 2 6 2 3 3" xfId="25996"/>
    <cellStyle name="20% - Accent5 2 6 2 3 4" xfId="45057"/>
    <cellStyle name="20% - Accent5 2 6 2 4" xfId="9424"/>
    <cellStyle name="20% - Accent5 2 6 2 4 2" xfId="17702"/>
    <cellStyle name="20% - Accent5 2 6 2 4 2 2" xfId="36764"/>
    <cellStyle name="20% - Accent5 2 6 2 4 2 3" xfId="55825"/>
    <cellStyle name="20% - Accent5 2 6 2 4 3" xfId="28486"/>
    <cellStyle name="20% - Accent5 2 6 2 4 4" xfId="47547"/>
    <cellStyle name="20% - Accent5 2 6 2 5" xfId="3716"/>
    <cellStyle name="20% - Accent5 2 6 2 5 2" xfId="22826"/>
    <cellStyle name="20% - Accent5 2 6 2 5 3" xfId="41887"/>
    <cellStyle name="20% - Accent5 2 6 2 6" xfId="12042"/>
    <cellStyle name="20% - Accent5 2 6 2 6 2" xfId="31104"/>
    <cellStyle name="20% - Accent5 2 6 2 6 3" xfId="50165"/>
    <cellStyle name="20% - Accent5 2 6 2 7" xfId="20208"/>
    <cellStyle name="20% - Accent5 2 6 2 8" xfId="39269"/>
    <cellStyle name="20% - Accent5 2 6 3" xfId="856"/>
    <cellStyle name="20% - Accent5 2 6 3 2" xfId="857"/>
    <cellStyle name="20% - Accent5 2 6 3 2 2" xfId="6933"/>
    <cellStyle name="20% - Accent5 2 6 3 2 2 2" xfId="15215"/>
    <cellStyle name="20% - Accent5 2 6 3 2 2 2 2" xfId="34277"/>
    <cellStyle name="20% - Accent5 2 6 3 2 2 2 3" xfId="53338"/>
    <cellStyle name="20% - Accent5 2 6 3 2 2 3" xfId="25999"/>
    <cellStyle name="20% - Accent5 2 6 3 2 2 4" xfId="45060"/>
    <cellStyle name="20% - Accent5 2 6 3 2 3" xfId="9427"/>
    <cellStyle name="20% - Accent5 2 6 3 2 3 2" xfId="17705"/>
    <cellStyle name="20% - Accent5 2 6 3 2 3 2 2" xfId="36767"/>
    <cellStyle name="20% - Accent5 2 6 3 2 3 2 3" xfId="55828"/>
    <cellStyle name="20% - Accent5 2 6 3 2 3 3" xfId="28489"/>
    <cellStyle name="20% - Accent5 2 6 3 2 3 4" xfId="47550"/>
    <cellStyle name="20% - Accent5 2 6 3 2 4" xfId="3719"/>
    <cellStyle name="20% - Accent5 2 6 3 2 4 2" xfId="22829"/>
    <cellStyle name="20% - Accent5 2 6 3 2 4 3" xfId="41890"/>
    <cellStyle name="20% - Accent5 2 6 3 2 5" xfId="12045"/>
    <cellStyle name="20% - Accent5 2 6 3 2 5 2" xfId="31107"/>
    <cellStyle name="20% - Accent5 2 6 3 2 5 3" xfId="50168"/>
    <cellStyle name="20% - Accent5 2 6 3 2 6" xfId="20211"/>
    <cellStyle name="20% - Accent5 2 6 3 2 7" xfId="39272"/>
    <cellStyle name="20% - Accent5 2 6 3 3" xfId="6932"/>
    <cellStyle name="20% - Accent5 2 6 3 3 2" xfId="15214"/>
    <cellStyle name="20% - Accent5 2 6 3 3 2 2" xfId="34276"/>
    <cellStyle name="20% - Accent5 2 6 3 3 2 3" xfId="53337"/>
    <cellStyle name="20% - Accent5 2 6 3 3 3" xfId="25998"/>
    <cellStyle name="20% - Accent5 2 6 3 3 4" xfId="45059"/>
    <cellStyle name="20% - Accent5 2 6 3 4" xfId="9426"/>
    <cellStyle name="20% - Accent5 2 6 3 4 2" xfId="17704"/>
    <cellStyle name="20% - Accent5 2 6 3 4 2 2" xfId="36766"/>
    <cellStyle name="20% - Accent5 2 6 3 4 2 3" xfId="55827"/>
    <cellStyle name="20% - Accent5 2 6 3 4 3" xfId="28488"/>
    <cellStyle name="20% - Accent5 2 6 3 4 4" xfId="47549"/>
    <cellStyle name="20% - Accent5 2 6 3 5" xfId="3718"/>
    <cellStyle name="20% - Accent5 2 6 3 5 2" xfId="22828"/>
    <cellStyle name="20% - Accent5 2 6 3 5 3" xfId="41889"/>
    <cellStyle name="20% - Accent5 2 6 3 6" xfId="12044"/>
    <cellStyle name="20% - Accent5 2 6 3 6 2" xfId="31106"/>
    <cellStyle name="20% - Accent5 2 6 3 6 3" xfId="50167"/>
    <cellStyle name="20% - Accent5 2 6 3 7" xfId="20210"/>
    <cellStyle name="20% - Accent5 2 6 3 8" xfId="39271"/>
    <cellStyle name="20% - Accent5 2 6 4" xfId="858"/>
    <cellStyle name="20% - Accent5 2 6 4 2" xfId="6934"/>
    <cellStyle name="20% - Accent5 2 6 4 2 2" xfId="15216"/>
    <cellStyle name="20% - Accent5 2 6 4 2 2 2" xfId="34278"/>
    <cellStyle name="20% - Accent5 2 6 4 2 2 3" xfId="53339"/>
    <cellStyle name="20% - Accent5 2 6 4 2 3" xfId="26000"/>
    <cellStyle name="20% - Accent5 2 6 4 2 4" xfId="45061"/>
    <cellStyle name="20% - Accent5 2 6 4 3" xfId="9428"/>
    <cellStyle name="20% - Accent5 2 6 4 3 2" xfId="17706"/>
    <cellStyle name="20% - Accent5 2 6 4 3 2 2" xfId="36768"/>
    <cellStyle name="20% - Accent5 2 6 4 3 2 3" xfId="55829"/>
    <cellStyle name="20% - Accent5 2 6 4 3 3" xfId="28490"/>
    <cellStyle name="20% - Accent5 2 6 4 3 4" xfId="47551"/>
    <cellStyle name="20% - Accent5 2 6 4 4" xfId="3720"/>
    <cellStyle name="20% - Accent5 2 6 4 4 2" xfId="22830"/>
    <cellStyle name="20% - Accent5 2 6 4 4 3" xfId="41891"/>
    <cellStyle name="20% - Accent5 2 6 4 5" xfId="12046"/>
    <cellStyle name="20% - Accent5 2 6 4 5 2" xfId="31108"/>
    <cellStyle name="20% - Accent5 2 6 4 5 3" xfId="50169"/>
    <cellStyle name="20% - Accent5 2 6 4 6" xfId="20212"/>
    <cellStyle name="20% - Accent5 2 6 4 7" xfId="39273"/>
    <cellStyle name="20% - Accent5 2 6 5" xfId="859"/>
    <cellStyle name="20% - Accent5 2 6 5 2" xfId="6935"/>
    <cellStyle name="20% - Accent5 2 6 5 2 2" xfId="15217"/>
    <cellStyle name="20% - Accent5 2 6 5 2 2 2" xfId="34279"/>
    <cellStyle name="20% - Accent5 2 6 5 2 2 3" xfId="53340"/>
    <cellStyle name="20% - Accent5 2 6 5 2 3" xfId="26001"/>
    <cellStyle name="20% - Accent5 2 6 5 2 4" xfId="45062"/>
    <cellStyle name="20% - Accent5 2 6 5 3" xfId="9429"/>
    <cellStyle name="20% - Accent5 2 6 5 3 2" xfId="17707"/>
    <cellStyle name="20% - Accent5 2 6 5 3 2 2" xfId="36769"/>
    <cellStyle name="20% - Accent5 2 6 5 3 2 3" xfId="55830"/>
    <cellStyle name="20% - Accent5 2 6 5 3 3" xfId="28491"/>
    <cellStyle name="20% - Accent5 2 6 5 3 4" xfId="47552"/>
    <cellStyle name="20% - Accent5 2 6 5 4" xfId="3721"/>
    <cellStyle name="20% - Accent5 2 6 5 4 2" xfId="22831"/>
    <cellStyle name="20% - Accent5 2 6 5 4 3" xfId="41892"/>
    <cellStyle name="20% - Accent5 2 6 5 5" xfId="12047"/>
    <cellStyle name="20% - Accent5 2 6 5 5 2" xfId="31109"/>
    <cellStyle name="20% - Accent5 2 6 5 5 3" xfId="50170"/>
    <cellStyle name="20% - Accent5 2 6 5 6" xfId="20213"/>
    <cellStyle name="20% - Accent5 2 6 5 7" xfId="39274"/>
    <cellStyle name="20% - Accent5 2 6 6" xfId="5940"/>
    <cellStyle name="20% - Accent5 2 6 6 2" xfId="14222"/>
    <cellStyle name="20% - Accent5 2 6 6 2 2" xfId="33284"/>
    <cellStyle name="20% - Accent5 2 6 6 2 3" xfId="52345"/>
    <cellStyle name="20% - Accent5 2 6 6 3" xfId="25006"/>
    <cellStyle name="20% - Accent5 2 6 6 4" xfId="44067"/>
    <cellStyle name="20% - Accent5 2 6 7" xfId="6929"/>
    <cellStyle name="20% - Accent5 2 6 7 2" xfId="15211"/>
    <cellStyle name="20% - Accent5 2 6 7 2 2" xfId="34273"/>
    <cellStyle name="20% - Accent5 2 6 7 2 3" xfId="53334"/>
    <cellStyle name="20% - Accent5 2 6 7 3" xfId="25995"/>
    <cellStyle name="20% - Accent5 2 6 7 4" xfId="45056"/>
    <cellStyle name="20% - Accent5 2 6 8" xfId="9423"/>
    <cellStyle name="20% - Accent5 2 6 8 2" xfId="17701"/>
    <cellStyle name="20% - Accent5 2 6 8 2 2" xfId="36763"/>
    <cellStyle name="20% - Accent5 2 6 8 2 3" xfId="55824"/>
    <cellStyle name="20% - Accent5 2 6 8 3" xfId="28485"/>
    <cellStyle name="20% - Accent5 2 6 8 4" xfId="47546"/>
    <cellStyle name="20% - Accent5 2 6 9" xfId="3715"/>
    <cellStyle name="20% - Accent5 2 6 9 2" xfId="22825"/>
    <cellStyle name="20% - Accent5 2 6 9 3" xfId="41886"/>
    <cellStyle name="20% - Accent5 2 7" xfId="860"/>
    <cellStyle name="20% - Accent5 2 7 10" xfId="20214"/>
    <cellStyle name="20% - Accent5 2 7 11" xfId="39275"/>
    <cellStyle name="20% - Accent5 2 7 2" xfId="861"/>
    <cellStyle name="20% - Accent5 2 7 2 2" xfId="862"/>
    <cellStyle name="20% - Accent5 2 7 2 2 2" xfId="6938"/>
    <cellStyle name="20% - Accent5 2 7 2 2 2 2" xfId="15220"/>
    <cellStyle name="20% - Accent5 2 7 2 2 2 2 2" xfId="34282"/>
    <cellStyle name="20% - Accent5 2 7 2 2 2 2 3" xfId="53343"/>
    <cellStyle name="20% - Accent5 2 7 2 2 2 3" xfId="26004"/>
    <cellStyle name="20% - Accent5 2 7 2 2 2 4" xfId="45065"/>
    <cellStyle name="20% - Accent5 2 7 2 2 3" xfId="9432"/>
    <cellStyle name="20% - Accent5 2 7 2 2 3 2" xfId="17710"/>
    <cellStyle name="20% - Accent5 2 7 2 2 3 2 2" xfId="36772"/>
    <cellStyle name="20% - Accent5 2 7 2 2 3 2 3" xfId="55833"/>
    <cellStyle name="20% - Accent5 2 7 2 2 3 3" xfId="28494"/>
    <cellStyle name="20% - Accent5 2 7 2 2 3 4" xfId="47555"/>
    <cellStyle name="20% - Accent5 2 7 2 2 4" xfId="3724"/>
    <cellStyle name="20% - Accent5 2 7 2 2 4 2" xfId="22834"/>
    <cellStyle name="20% - Accent5 2 7 2 2 4 3" xfId="41895"/>
    <cellStyle name="20% - Accent5 2 7 2 2 5" xfId="12050"/>
    <cellStyle name="20% - Accent5 2 7 2 2 5 2" xfId="31112"/>
    <cellStyle name="20% - Accent5 2 7 2 2 5 3" xfId="50173"/>
    <cellStyle name="20% - Accent5 2 7 2 2 6" xfId="20216"/>
    <cellStyle name="20% - Accent5 2 7 2 2 7" xfId="39277"/>
    <cellStyle name="20% - Accent5 2 7 2 3" xfId="6937"/>
    <cellStyle name="20% - Accent5 2 7 2 3 2" xfId="15219"/>
    <cellStyle name="20% - Accent5 2 7 2 3 2 2" xfId="34281"/>
    <cellStyle name="20% - Accent5 2 7 2 3 2 3" xfId="53342"/>
    <cellStyle name="20% - Accent5 2 7 2 3 3" xfId="26003"/>
    <cellStyle name="20% - Accent5 2 7 2 3 4" xfId="45064"/>
    <cellStyle name="20% - Accent5 2 7 2 4" xfId="9431"/>
    <cellStyle name="20% - Accent5 2 7 2 4 2" xfId="17709"/>
    <cellStyle name="20% - Accent5 2 7 2 4 2 2" xfId="36771"/>
    <cellStyle name="20% - Accent5 2 7 2 4 2 3" xfId="55832"/>
    <cellStyle name="20% - Accent5 2 7 2 4 3" xfId="28493"/>
    <cellStyle name="20% - Accent5 2 7 2 4 4" xfId="47554"/>
    <cellStyle name="20% - Accent5 2 7 2 5" xfId="3723"/>
    <cellStyle name="20% - Accent5 2 7 2 5 2" xfId="22833"/>
    <cellStyle name="20% - Accent5 2 7 2 5 3" xfId="41894"/>
    <cellStyle name="20% - Accent5 2 7 2 6" xfId="12049"/>
    <cellStyle name="20% - Accent5 2 7 2 6 2" xfId="31111"/>
    <cellStyle name="20% - Accent5 2 7 2 6 3" xfId="50172"/>
    <cellStyle name="20% - Accent5 2 7 2 7" xfId="20215"/>
    <cellStyle name="20% - Accent5 2 7 2 8" xfId="39276"/>
    <cellStyle name="20% - Accent5 2 7 3" xfId="863"/>
    <cellStyle name="20% - Accent5 2 7 3 2" xfId="6939"/>
    <cellStyle name="20% - Accent5 2 7 3 2 2" xfId="15221"/>
    <cellStyle name="20% - Accent5 2 7 3 2 2 2" xfId="34283"/>
    <cellStyle name="20% - Accent5 2 7 3 2 2 3" xfId="53344"/>
    <cellStyle name="20% - Accent5 2 7 3 2 3" xfId="26005"/>
    <cellStyle name="20% - Accent5 2 7 3 2 4" xfId="45066"/>
    <cellStyle name="20% - Accent5 2 7 3 3" xfId="9433"/>
    <cellStyle name="20% - Accent5 2 7 3 3 2" xfId="17711"/>
    <cellStyle name="20% - Accent5 2 7 3 3 2 2" xfId="36773"/>
    <cellStyle name="20% - Accent5 2 7 3 3 2 3" xfId="55834"/>
    <cellStyle name="20% - Accent5 2 7 3 3 3" xfId="28495"/>
    <cellStyle name="20% - Accent5 2 7 3 3 4" xfId="47556"/>
    <cellStyle name="20% - Accent5 2 7 3 4" xfId="3725"/>
    <cellStyle name="20% - Accent5 2 7 3 4 2" xfId="22835"/>
    <cellStyle name="20% - Accent5 2 7 3 4 3" xfId="41896"/>
    <cellStyle name="20% - Accent5 2 7 3 5" xfId="12051"/>
    <cellStyle name="20% - Accent5 2 7 3 5 2" xfId="31113"/>
    <cellStyle name="20% - Accent5 2 7 3 5 3" xfId="50174"/>
    <cellStyle name="20% - Accent5 2 7 3 6" xfId="20217"/>
    <cellStyle name="20% - Accent5 2 7 3 7" xfId="39278"/>
    <cellStyle name="20% - Accent5 2 7 4" xfId="864"/>
    <cellStyle name="20% - Accent5 2 7 4 2" xfId="6940"/>
    <cellStyle name="20% - Accent5 2 7 4 2 2" xfId="15222"/>
    <cellStyle name="20% - Accent5 2 7 4 2 2 2" xfId="34284"/>
    <cellStyle name="20% - Accent5 2 7 4 2 2 3" xfId="53345"/>
    <cellStyle name="20% - Accent5 2 7 4 2 3" xfId="26006"/>
    <cellStyle name="20% - Accent5 2 7 4 2 4" xfId="45067"/>
    <cellStyle name="20% - Accent5 2 7 4 3" xfId="9434"/>
    <cellStyle name="20% - Accent5 2 7 4 3 2" xfId="17712"/>
    <cellStyle name="20% - Accent5 2 7 4 3 2 2" xfId="36774"/>
    <cellStyle name="20% - Accent5 2 7 4 3 2 3" xfId="55835"/>
    <cellStyle name="20% - Accent5 2 7 4 3 3" xfId="28496"/>
    <cellStyle name="20% - Accent5 2 7 4 3 4" xfId="47557"/>
    <cellStyle name="20% - Accent5 2 7 4 4" xfId="3726"/>
    <cellStyle name="20% - Accent5 2 7 4 4 2" xfId="22836"/>
    <cellStyle name="20% - Accent5 2 7 4 4 3" xfId="41897"/>
    <cellStyle name="20% - Accent5 2 7 4 5" xfId="12052"/>
    <cellStyle name="20% - Accent5 2 7 4 5 2" xfId="31114"/>
    <cellStyle name="20% - Accent5 2 7 4 5 3" xfId="50175"/>
    <cellStyle name="20% - Accent5 2 7 4 6" xfId="20218"/>
    <cellStyle name="20% - Accent5 2 7 4 7" xfId="39279"/>
    <cellStyle name="20% - Accent5 2 7 5" xfId="5730"/>
    <cellStyle name="20% - Accent5 2 7 5 2" xfId="14016"/>
    <cellStyle name="20% - Accent5 2 7 5 2 2" xfId="33078"/>
    <cellStyle name="20% - Accent5 2 7 5 2 3" xfId="52139"/>
    <cellStyle name="20% - Accent5 2 7 5 3" xfId="24800"/>
    <cellStyle name="20% - Accent5 2 7 5 4" xfId="43861"/>
    <cellStyle name="20% - Accent5 2 7 6" xfId="6936"/>
    <cellStyle name="20% - Accent5 2 7 6 2" xfId="15218"/>
    <cellStyle name="20% - Accent5 2 7 6 2 2" xfId="34280"/>
    <cellStyle name="20% - Accent5 2 7 6 2 3" xfId="53341"/>
    <cellStyle name="20% - Accent5 2 7 6 3" xfId="26002"/>
    <cellStyle name="20% - Accent5 2 7 6 4" xfId="45063"/>
    <cellStyle name="20% - Accent5 2 7 7" xfId="9430"/>
    <cellStyle name="20% - Accent5 2 7 7 2" xfId="17708"/>
    <cellStyle name="20% - Accent5 2 7 7 2 2" xfId="36770"/>
    <cellStyle name="20% - Accent5 2 7 7 2 3" xfId="55831"/>
    <cellStyle name="20% - Accent5 2 7 7 3" xfId="28492"/>
    <cellStyle name="20% - Accent5 2 7 7 4" xfId="47553"/>
    <cellStyle name="20% - Accent5 2 7 8" xfId="3722"/>
    <cellStyle name="20% - Accent5 2 7 8 2" xfId="22832"/>
    <cellStyle name="20% - Accent5 2 7 8 3" xfId="41893"/>
    <cellStyle name="20% - Accent5 2 7 9" xfId="12048"/>
    <cellStyle name="20% - Accent5 2 7 9 2" xfId="31110"/>
    <cellStyle name="20% - Accent5 2 7 9 3" xfId="50171"/>
    <cellStyle name="20% - Accent5 2 8" xfId="865"/>
    <cellStyle name="20% - Accent5 2 8 2" xfId="866"/>
    <cellStyle name="20% - Accent5 2 8 2 2" xfId="6942"/>
    <cellStyle name="20% - Accent5 2 8 2 2 2" xfId="15224"/>
    <cellStyle name="20% - Accent5 2 8 2 2 2 2" xfId="34286"/>
    <cellStyle name="20% - Accent5 2 8 2 2 2 3" xfId="53347"/>
    <cellStyle name="20% - Accent5 2 8 2 2 3" xfId="26008"/>
    <cellStyle name="20% - Accent5 2 8 2 2 4" xfId="45069"/>
    <cellStyle name="20% - Accent5 2 8 2 3" xfId="9436"/>
    <cellStyle name="20% - Accent5 2 8 2 3 2" xfId="17714"/>
    <cellStyle name="20% - Accent5 2 8 2 3 2 2" xfId="36776"/>
    <cellStyle name="20% - Accent5 2 8 2 3 2 3" xfId="55837"/>
    <cellStyle name="20% - Accent5 2 8 2 3 3" xfId="28498"/>
    <cellStyle name="20% - Accent5 2 8 2 3 4" xfId="47559"/>
    <cellStyle name="20% - Accent5 2 8 2 4" xfId="3728"/>
    <cellStyle name="20% - Accent5 2 8 2 4 2" xfId="22838"/>
    <cellStyle name="20% - Accent5 2 8 2 4 3" xfId="41899"/>
    <cellStyle name="20% - Accent5 2 8 2 5" xfId="12054"/>
    <cellStyle name="20% - Accent5 2 8 2 5 2" xfId="31116"/>
    <cellStyle name="20% - Accent5 2 8 2 5 3" xfId="50177"/>
    <cellStyle name="20% - Accent5 2 8 2 6" xfId="20220"/>
    <cellStyle name="20% - Accent5 2 8 2 7" xfId="39281"/>
    <cellStyle name="20% - Accent5 2 8 3" xfId="6941"/>
    <cellStyle name="20% - Accent5 2 8 3 2" xfId="15223"/>
    <cellStyle name="20% - Accent5 2 8 3 2 2" xfId="34285"/>
    <cellStyle name="20% - Accent5 2 8 3 2 3" xfId="53346"/>
    <cellStyle name="20% - Accent5 2 8 3 3" xfId="26007"/>
    <cellStyle name="20% - Accent5 2 8 3 4" xfId="45068"/>
    <cellStyle name="20% - Accent5 2 8 4" xfId="9435"/>
    <cellStyle name="20% - Accent5 2 8 4 2" xfId="17713"/>
    <cellStyle name="20% - Accent5 2 8 4 2 2" xfId="36775"/>
    <cellStyle name="20% - Accent5 2 8 4 2 3" xfId="55836"/>
    <cellStyle name="20% - Accent5 2 8 4 3" xfId="28497"/>
    <cellStyle name="20% - Accent5 2 8 4 4" xfId="47558"/>
    <cellStyle name="20% - Accent5 2 8 5" xfId="3727"/>
    <cellStyle name="20% - Accent5 2 8 5 2" xfId="22837"/>
    <cellStyle name="20% - Accent5 2 8 5 3" xfId="41898"/>
    <cellStyle name="20% - Accent5 2 8 6" xfId="12053"/>
    <cellStyle name="20% - Accent5 2 8 6 2" xfId="31115"/>
    <cellStyle name="20% - Accent5 2 8 6 3" xfId="50176"/>
    <cellStyle name="20% - Accent5 2 8 7" xfId="20219"/>
    <cellStyle name="20% - Accent5 2 8 8" xfId="39280"/>
    <cellStyle name="20% - Accent5 2 9" xfId="867"/>
    <cellStyle name="20% - Accent5 2 9 2" xfId="868"/>
    <cellStyle name="20% - Accent5 2 9 2 2" xfId="6944"/>
    <cellStyle name="20% - Accent5 2 9 2 2 2" xfId="15226"/>
    <cellStyle name="20% - Accent5 2 9 2 2 2 2" xfId="34288"/>
    <cellStyle name="20% - Accent5 2 9 2 2 2 3" xfId="53349"/>
    <cellStyle name="20% - Accent5 2 9 2 2 3" xfId="26010"/>
    <cellStyle name="20% - Accent5 2 9 2 2 4" xfId="45071"/>
    <cellStyle name="20% - Accent5 2 9 2 3" xfId="9438"/>
    <cellStyle name="20% - Accent5 2 9 2 3 2" xfId="17716"/>
    <cellStyle name="20% - Accent5 2 9 2 3 2 2" xfId="36778"/>
    <cellStyle name="20% - Accent5 2 9 2 3 2 3" xfId="55839"/>
    <cellStyle name="20% - Accent5 2 9 2 3 3" xfId="28500"/>
    <cellStyle name="20% - Accent5 2 9 2 3 4" xfId="47561"/>
    <cellStyle name="20% - Accent5 2 9 2 4" xfId="3730"/>
    <cellStyle name="20% - Accent5 2 9 2 4 2" xfId="22840"/>
    <cellStyle name="20% - Accent5 2 9 2 4 3" xfId="41901"/>
    <cellStyle name="20% - Accent5 2 9 2 5" xfId="12056"/>
    <cellStyle name="20% - Accent5 2 9 2 5 2" xfId="31118"/>
    <cellStyle name="20% - Accent5 2 9 2 5 3" xfId="50179"/>
    <cellStyle name="20% - Accent5 2 9 2 6" xfId="20222"/>
    <cellStyle name="20% - Accent5 2 9 2 7" xfId="39283"/>
    <cellStyle name="20% - Accent5 2 9 3" xfId="6943"/>
    <cellStyle name="20% - Accent5 2 9 3 2" xfId="15225"/>
    <cellStyle name="20% - Accent5 2 9 3 2 2" xfId="34287"/>
    <cellStyle name="20% - Accent5 2 9 3 2 3" xfId="53348"/>
    <cellStyle name="20% - Accent5 2 9 3 3" xfId="26009"/>
    <cellStyle name="20% - Accent5 2 9 3 4" xfId="45070"/>
    <cellStyle name="20% - Accent5 2 9 4" xfId="9437"/>
    <cellStyle name="20% - Accent5 2 9 4 2" xfId="17715"/>
    <cellStyle name="20% - Accent5 2 9 4 2 2" xfId="36777"/>
    <cellStyle name="20% - Accent5 2 9 4 2 3" xfId="55838"/>
    <cellStyle name="20% - Accent5 2 9 4 3" xfId="28499"/>
    <cellStyle name="20% - Accent5 2 9 4 4" xfId="47560"/>
    <cellStyle name="20% - Accent5 2 9 5" xfId="3729"/>
    <cellStyle name="20% - Accent5 2 9 5 2" xfId="22839"/>
    <cellStyle name="20% - Accent5 2 9 5 3" xfId="41900"/>
    <cellStyle name="20% - Accent5 2 9 6" xfId="12055"/>
    <cellStyle name="20% - Accent5 2 9 6 2" xfId="31117"/>
    <cellStyle name="20% - Accent5 2 9 6 3" xfId="50178"/>
    <cellStyle name="20% - Accent5 2 9 7" xfId="20221"/>
    <cellStyle name="20% - Accent5 2 9 8" xfId="39282"/>
    <cellStyle name="20% - Accent5 20" xfId="11953"/>
    <cellStyle name="20% - Accent5 20 2" xfId="31015"/>
    <cellStyle name="20% - Accent5 20 3" xfId="50076"/>
    <cellStyle name="20% - Accent5 21" xfId="19350"/>
    <cellStyle name="20% - Accent5 21 2" xfId="38411"/>
    <cellStyle name="20% - Accent5 21 3" xfId="57472"/>
    <cellStyle name="20% - Accent5 22" xfId="20119"/>
    <cellStyle name="20% - Accent5 23" xfId="39180"/>
    <cellStyle name="20% - Accent5 3" xfId="869"/>
    <cellStyle name="20% - Accent5 3 10" xfId="6945"/>
    <cellStyle name="20% - Accent5 3 10 2" xfId="15227"/>
    <cellStyle name="20% - Accent5 3 10 2 2" xfId="34289"/>
    <cellStyle name="20% - Accent5 3 10 2 3" xfId="53350"/>
    <cellStyle name="20% - Accent5 3 10 3" xfId="26011"/>
    <cellStyle name="20% - Accent5 3 10 4" xfId="45072"/>
    <cellStyle name="20% - Accent5 3 11" xfId="9439"/>
    <cellStyle name="20% - Accent5 3 11 2" xfId="17717"/>
    <cellStyle name="20% - Accent5 3 11 2 2" xfId="36779"/>
    <cellStyle name="20% - Accent5 3 11 2 3" xfId="55840"/>
    <cellStyle name="20% - Accent5 3 11 3" xfId="28501"/>
    <cellStyle name="20% - Accent5 3 11 4" xfId="47562"/>
    <cellStyle name="20% - Accent5 3 12" xfId="3731"/>
    <cellStyle name="20% - Accent5 3 12 2" xfId="22841"/>
    <cellStyle name="20% - Accent5 3 12 3" xfId="41902"/>
    <cellStyle name="20% - Accent5 3 13" xfId="12057"/>
    <cellStyle name="20% - Accent5 3 13 2" xfId="31119"/>
    <cellStyle name="20% - Accent5 3 13 3" xfId="50180"/>
    <cellStyle name="20% - Accent5 3 14" xfId="20223"/>
    <cellStyle name="20% - Accent5 3 15" xfId="39284"/>
    <cellStyle name="20% - Accent5 3 2" xfId="870"/>
    <cellStyle name="20% - Accent5 3 2 10" xfId="12058"/>
    <cellStyle name="20% - Accent5 3 2 10 2" xfId="31120"/>
    <cellStyle name="20% - Accent5 3 2 10 3" xfId="50181"/>
    <cellStyle name="20% - Accent5 3 2 11" xfId="20224"/>
    <cellStyle name="20% - Accent5 3 2 12" xfId="39285"/>
    <cellStyle name="20% - Accent5 3 2 2" xfId="871"/>
    <cellStyle name="20% - Accent5 3 2 2 2" xfId="872"/>
    <cellStyle name="20% - Accent5 3 2 2 2 2" xfId="6948"/>
    <cellStyle name="20% - Accent5 3 2 2 2 2 2" xfId="15230"/>
    <cellStyle name="20% - Accent5 3 2 2 2 2 2 2" xfId="34292"/>
    <cellStyle name="20% - Accent5 3 2 2 2 2 2 3" xfId="53353"/>
    <cellStyle name="20% - Accent5 3 2 2 2 2 3" xfId="26014"/>
    <cellStyle name="20% - Accent5 3 2 2 2 2 4" xfId="45075"/>
    <cellStyle name="20% - Accent5 3 2 2 2 3" xfId="9442"/>
    <cellStyle name="20% - Accent5 3 2 2 2 3 2" xfId="17720"/>
    <cellStyle name="20% - Accent5 3 2 2 2 3 2 2" xfId="36782"/>
    <cellStyle name="20% - Accent5 3 2 2 2 3 2 3" xfId="55843"/>
    <cellStyle name="20% - Accent5 3 2 2 2 3 3" xfId="28504"/>
    <cellStyle name="20% - Accent5 3 2 2 2 3 4" xfId="47565"/>
    <cellStyle name="20% - Accent5 3 2 2 2 4" xfId="3734"/>
    <cellStyle name="20% - Accent5 3 2 2 2 4 2" xfId="22844"/>
    <cellStyle name="20% - Accent5 3 2 2 2 4 3" xfId="41905"/>
    <cellStyle name="20% - Accent5 3 2 2 2 5" xfId="12060"/>
    <cellStyle name="20% - Accent5 3 2 2 2 5 2" xfId="31122"/>
    <cellStyle name="20% - Accent5 3 2 2 2 5 3" xfId="50183"/>
    <cellStyle name="20% - Accent5 3 2 2 2 6" xfId="20226"/>
    <cellStyle name="20% - Accent5 3 2 2 2 7" xfId="39287"/>
    <cellStyle name="20% - Accent5 3 2 2 3" xfId="6947"/>
    <cellStyle name="20% - Accent5 3 2 2 3 2" xfId="15229"/>
    <cellStyle name="20% - Accent5 3 2 2 3 2 2" xfId="34291"/>
    <cellStyle name="20% - Accent5 3 2 2 3 2 3" xfId="53352"/>
    <cellStyle name="20% - Accent5 3 2 2 3 3" xfId="26013"/>
    <cellStyle name="20% - Accent5 3 2 2 3 4" xfId="45074"/>
    <cellStyle name="20% - Accent5 3 2 2 4" xfId="9441"/>
    <cellStyle name="20% - Accent5 3 2 2 4 2" xfId="17719"/>
    <cellStyle name="20% - Accent5 3 2 2 4 2 2" xfId="36781"/>
    <cellStyle name="20% - Accent5 3 2 2 4 2 3" xfId="55842"/>
    <cellStyle name="20% - Accent5 3 2 2 4 3" xfId="28503"/>
    <cellStyle name="20% - Accent5 3 2 2 4 4" xfId="47564"/>
    <cellStyle name="20% - Accent5 3 2 2 5" xfId="3733"/>
    <cellStyle name="20% - Accent5 3 2 2 5 2" xfId="22843"/>
    <cellStyle name="20% - Accent5 3 2 2 5 3" xfId="41904"/>
    <cellStyle name="20% - Accent5 3 2 2 6" xfId="12059"/>
    <cellStyle name="20% - Accent5 3 2 2 6 2" xfId="31121"/>
    <cellStyle name="20% - Accent5 3 2 2 6 3" xfId="50182"/>
    <cellStyle name="20% - Accent5 3 2 2 7" xfId="20225"/>
    <cellStyle name="20% - Accent5 3 2 2 8" xfId="39286"/>
    <cellStyle name="20% - Accent5 3 2 3" xfId="873"/>
    <cellStyle name="20% - Accent5 3 2 3 2" xfId="874"/>
    <cellStyle name="20% - Accent5 3 2 3 2 2" xfId="6950"/>
    <cellStyle name="20% - Accent5 3 2 3 2 2 2" xfId="15232"/>
    <cellStyle name="20% - Accent5 3 2 3 2 2 2 2" xfId="34294"/>
    <cellStyle name="20% - Accent5 3 2 3 2 2 2 3" xfId="53355"/>
    <cellStyle name="20% - Accent5 3 2 3 2 2 3" xfId="26016"/>
    <cellStyle name="20% - Accent5 3 2 3 2 2 4" xfId="45077"/>
    <cellStyle name="20% - Accent5 3 2 3 2 3" xfId="9444"/>
    <cellStyle name="20% - Accent5 3 2 3 2 3 2" xfId="17722"/>
    <cellStyle name="20% - Accent5 3 2 3 2 3 2 2" xfId="36784"/>
    <cellStyle name="20% - Accent5 3 2 3 2 3 2 3" xfId="55845"/>
    <cellStyle name="20% - Accent5 3 2 3 2 3 3" xfId="28506"/>
    <cellStyle name="20% - Accent5 3 2 3 2 3 4" xfId="47567"/>
    <cellStyle name="20% - Accent5 3 2 3 2 4" xfId="3736"/>
    <cellStyle name="20% - Accent5 3 2 3 2 4 2" xfId="22846"/>
    <cellStyle name="20% - Accent5 3 2 3 2 4 3" xfId="41907"/>
    <cellStyle name="20% - Accent5 3 2 3 2 5" xfId="12062"/>
    <cellStyle name="20% - Accent5 3 2 3 2 5 2" xfId="31124"/>
    <cellStyle name="20% - Accent5 3 2 3 2 5 3" xfId="50185"/>
    <cellStyle name="20% - Accent5 3 2 3 2 6" xfId="20228"/>
    <cellStyle name="20% - Accent5 3 2 3 2 7" xfId="39289"/>
    <cellStyle name="20% - Accent5 3 2 3 3" xfId="6949"/>
    <cellStyle name="20% - Accent5 3 2 3 3 2" xfId="15231"/>
    <cellStyle name="20% - Accent5 3 2 3 3 2 2" xfId="34293"/>
    <cellStyle name="20% - Accent5 3 2 3 3 2 3" xfId="53354"/>
    <cellStyle name="20% - Accent5 3 2 3 3 3" xfId="26015"/>
    <cellStyle name="20% - Accent5 3 2 3 3 4" xfId="45076"/>
    <cellStyle name="20% - Accent5 3 2 3 4" xfId="9443"/>
    <cellStyle name="20% - Accent5 3 2 3 4 2" xfId="17721"/>
    <cellStyle name="20% - Accent5 3 2 3 4 2 2" xfId="36783"/>
    <cellStyle name="20% - Accent5 3 2 3 4 2 3" xfId="55844"/>
    <cellStyle name="20% - Accent5 3 2 3 4 3" xfId="28505"/>
    <cellStyle name="20% - Accent5 3 2 3 4 4" xfId="47566"/>
    <cellStyle name="20% - Accent5 3 2 3 5" xfId="3735"/>
    <cellStyle name="20% - Accent5 3 2 3 5 2" xfId="22845"/>
    <cellStyle name="20% - Accent5 3 2 3 5 3" xfId="41906"/>
    <cellStyle name="20% - Accent5 3 2 3 6" xfId="12061"/>
    <cellStyle name="20% - Accent5 3 2 3 6 2" xfId="31123"/>
    <cellStyle name="20% - Accent5 3 2 3 6 3" xfId="50184"/>
    <cellStyle name="20% - Accent5 3 2 3 7" xfId="20227"/>
    <cellStyle name="20% - Accent5 3 2 3 8" xfId="39288"/>
    <cellStyle name="20% - Accent5 3 2 4" xfId="875"/>
    <cellStyle name="20% - Accent5 3 2 4 2" xfId="6951"/>
    <cellStyle name="20% - Accent5 3 2 4 2 2" xfId="15233"/>
    <cellStyle name="20% - Accent5 3 2 4 2 2 2" xfId="34295"/>
    <cellStyle name="20% - Accent5 3 2 4 2 2 3" xfId="53356"/>
    <cellStyle name="20% - Accent5 3 2 4 2 3" xfId="26017"/>
    <cellStyle name="20% - Accent5 3 2 4 2 4" xfId="45078"/>
    <cellStyle name="20% - Accent5 3 2 4 3" xfId="9445"/>
    <cellStyle name="20% - Accent5 3 2 4 3 2" xfId="17723"/>
    <cellStyle name="20% - Accent5 3 2 4 3 2 2" xfId="36785"/>
    <cellStyle name="20% - Accent5 3 2 4 3 2 3" xfId="55846"/>
    <cellStyle name="20% - Accent5 3 2 4 3 3" xfId="28507"/>
    <cellStyle name="20% - Accent5 3 2 4 3 4" xfId="47568"/>
    <cellStyle name="20% - Accent5 3 2 4 4" xfId="3737"/>
    <cellStyle name="20% - Accent5 3 2 4 4 2" xfId="22847"/>
    <cellStyle name="20% - Accent5 3 2 4 4 3" xfId="41908"/>
    <cellStyle name="20% - Accent5 3 2 4 5" xfId="12063"/>
    <cellStyle name="20% - Accent5 3 2 4 5 2" xfId="31125"/>
    <cellStyle name="20% - Accent5 3 2 4 5 3" xfId="50186"/>
    <cellStyle name="20% - Accent5 3 2 4 6" xfId="20229"/>
    <cellStyle name="20% - Accent5 3 2 4 7" xfId="39290"/>
    <cellStyle name="20% - Accent5 3 2 5" xfId="876"/>
    <cellStyle name="20% - Accent5 3 2 5 2" xfId="6952"/>
    <cellStyle name="20% - Accent5 3 2 5 2 2" xfId="15234"/>
    <cellStyle name="20% - Accent5 3 2 5 2 2 2" xfId="34296"/>
    <cellStyle name="20% - Accent5 3 2 5 2 2 3" xfId="53357"/>
    <cellStyle name="20% - Accent5 3 2 5 2 3" xfId="26018"/>
    <cellStyle name="20% - Accent5 3 2 5 2 4" xfId="45079"/>
    <cellStyle name="20% - Accent5 3 2 5 3" xfId="9446"/>
    <cellStyle name="20% - Accent5 3 2 5 3 2" xfId="17724"/>
    <cellStyle name="20% - Accent5 3 2 5 3 2 2" xfId="36786"/>
    <cellStyle name="20% - Accent5 3 2 5 3 2 3" xfId="55847"/>
    <cellStyle name="20% - Accent5 3 2 5 3 3" xfId="28508"/>
    <cellStyle name="20% - Accent5 3 2 5 3 4" xfId="47569"/>
    <cellStyle name="20% - Accent5 3 2 5 4" xfId="3738"/>
    <cellStyle name="20% - Accent5 3 2 5 4 2" xfId="22848"/>
    <cellStyle name="20% - Accent5 3 2 5 4 3" xfId="41909"/>
    <cellStyle name="20% - Accent5 3 2 5 5" xfId="12064"/>
    <cellStyle name="20% - Accent5 3 2 5 5 2" xfId="31126"/>
    <cellStyle name="20% - Accent5 3 2 5 5 3" xfId="50187"/>
    <cellStyle name="20% - Accent5 3 2 5 6" xfId="20230"/>
    <cellStyle name="20% - Accent5 3 2 5 7" xfId="39291"/>
    <cellStyle name="20% - Accent5 3 2 6" xfId="5856"/>
    <cellStyle name="20% - Accent5 3 2 6 2" xfId="14138"/>
    <cellStyle name="20% - Accent5 3 2 6 2 2" xfId="33200"/>
    <cellStyle name="20% - Accent5 3 2 6 2 3" xfId="52261"/>
    <cellStyle name="20% - Accent5 3 2 6 3" xfId="24922"/>
    <cellStyle name="20% - Accent5 3 2 6 4" xfId="43983"/>
    <cellStyle name="20% - Accent5 3 2 7" xfId="6946"/>
    <cellStyle name="20% - Accent5 3 2 7 2" xfId="15228"/>
    <cellStyle name="20% - Accent5 3 2 7 2 2" xfId="34290"/>
    <cellStyle name="20% - Accent5 3 2 7 2 3" xfId="53351"/>
    <cellStyle name="20% - Accent5 3 2 7 3" xfId="26012"/>
    <cellStyle name="20% - Accent5 3 2 7 4" xfId="45073"/>
    <cellStyle name="20% - Accent5 3 2 8" xfId="9440"/>
    <cellStyle name="20% - Accent5 3 2 8 2" xfId="17718"/>
    <cellStyle name="20% - Accent5 3 2 8 2 2" xfId="36780"/>
    <cellStyle name="20% - Accent5 3 2 8 2 3" xfId="55841"/>
    <cellStyle name="20% - Accent5 3 2 8 3" xfId="28502"/>
    <cellStyle name="20% - Accent5 3 2 8 4" xfId="47563"/>
    <cellStyle name="20% - Accent5 3 2 9" xfId="3732"/>
    <cellStyle name="20% - Accent5 3 2 9 2" xfId="22842"/>
    <cellStyle name="20% - Accent5 3 2 9 3" xfId="41903"/>
    <cellStyle name="20% - Accent5 3 3" xfId="877"/>
    <cellStyle name="20% - Accent5 3 3 10" xfId="12065"/>
    <cellStyle name="20% - Accent5 3 3 10 2" xfId="31127"/>
    <cellStyle name="20% - Accent5 3 3 10 3" xfId="50188"/>
    <cellStyle name="20% - Accent5 3 3 11" xfId="20231"/>
    <cellStyle name="20% - Accent5 3 3 12" xfId="39292"/>
    <cellStyle name="20% - Accent5 3 3 2" xfId="878"/>
    <cellStyle name="20% - Accent5 3 3 2 2" xfId="879"/>
    <cellStyle name="20% - Accent5 3 3 2 2 2" xfId="6955"/>
    <cellStyle name="20% - Accent5 3 3 2 2 2 2" xfId="15237"/>
    <cellStyle name="20% - Accent5 3 3 2 2 2 2 2" xfId="34299"/>
    <cellStyle name="20% - Accent5 3 3 2 2 2 2 3" xfId="53360"/>
    <cellStyle name="20% - Accent5 3 3 2 2 2 3" xfId="26021"/>
    <cellStyle name="20% - Accent5 3 3 2 2 2 4" xfId="45082"/>
    <cellStyle name="20% - Accent5 3 3 2 2 3" xfId="9449"/>
    <cellStyle name="20% - Accent5 3 3 2 2 3 2" xfId="17727"/>
    <cellStyle name="20% - Accent5 3 3 2 2 3 2 2" xfId="36789"/>
    <cellStyle name="20% - Accent5 3 3 2 2 3 2 3" xfId="55850"/>
    <cellStyle name="20% - Accent5 3 3 2 2 3 3" xfId="28511"/>
    <cellStyle name="20% - Accent5 3 3 2 2 3 4" xfId="47572"/>
    <cellStyle name="20% - Accent5 3 3 2 2 4" xfId="3741"/>
    <cellStyle name="20% - Accent5 3 3 2 2 4 2" xfId="22851"/>
    <cellStyle name="20% - Accent5 3 3 2 2 4 3" xfId="41912"/>
    <cellStyle name="20% - Accent5 3 3 2 2 5" xfId="12067"/>
    <cellStyle name="20% - Accent5 3 3 2 2 5 2" xfId="31129"/>
    <cellStyle name="20% - Accent5 3 3 2 2 5 3" xfId="50190"/>
    <cellStyle name="20% - Accent5 3 3 2 2 6" xfId="20233"/>
    <cellStyle name="20% - Accent5 3 3 2 2 7" xfId="39294"/>
    <cellStyle name="20% - Accent5 3 3 2 3" xfId="6954"/>
    <cellStyle name="20% - Accent5 3 3 2 3 2" xfId="15236"/>
    <cellStyle name="20% - Accent5 3 3 2 3 2 2" xfId="34298"/>
    <cellStyle name="20% - Accent5 3 3 2 3 2 3" xfId="53359"/>
    <cellStyle name="20% - Accent5 3 3 2 3 3" xfId="26020"/>
    <cellStyle name="20% - Accent5 3 3 2 3 4" xfId="45081"/>
    <cellStyle name="20% - Accent5 3 3 2 4" xfId="9448"/>
    <cellStyle name="20% - Accent5 3 3 2 4 2" xfId="17726"/>
    <cellStyle name="20% - Accent5 3 3 2 4 2 2" xfId="36788"/>
    <cellStyle name="20% - Accent5 3 3 2 4 2 3" xfId="55849"/>
    <cellStyle name="20% - Accent5 3 3 2 4 3" xfId="28510"/>
    <cellStyle name="20% - Accent5 3 3 2 4 4" xfId="47571"/>
    <cellStyle name="20% - Accent5 3 3 2 5" xfId="3740"/>
    <cellStyle name="20% - Accent5 3 3 2 5 2" xfId="22850"/>
    <cellStyle name="20% - Accent5 3 3 2 5 3" xfId="41911"/>
    <cellStyle name="20% - Accent5 3 3 2 6" xfId="12066"/>
    <cellStyle name="20% - Accent5 3 3 2 6 2" xfId="31128"/>
    <cellStyle name="20% - Accent5 3 3 2 6 3" xfId="50189"/>
    <cellStyle name="20% - Accent5 3 3 2 7" xfId="20232"/>
    <cellStyle name="20% - Accent5 3 3 2 8" xfId="39293"/>
    <cellStyle name="20% - Accent5 3 3 3" xfId="880"/>
    <cellStyle name="20% - Accent5 3 3 3 2" xfId="881"/>
    <cellStyle name="20% - Accent5 3 3 3 2 2" xfId="6957"/>
    <cellStyle name="20% - Accent5 3 3 3 2 2 2" xfId="15239"/>
    <cellStyle name="20% - Accent5 3 3 3 2 2 2 2" xfId="34301"/>
    <cellStyle name="20% - Accent5 3 3 3 2 2 2 3" xfId="53362"/>
    <cellStyle name="20% - Accent5 3 3 3 2 2 3" xfId="26023"/>
    <cellStyle name="20% - Accent5 3 3 3 2 2 4" xfId="45084"/>
    <cellStyle name="20% - Accent5 3 3 3 2 3" xfId="9451"/>
    <cellStyle name="20% - Accent5 3 3 3 2 3 2" xfId="17729"/>
    <cellStyle name="20% - Accent5 3 3 3 2 3 2 2" xfId="36791"/>
    <cellStyle name="20% - Accent5 3 3 3 2 3 2 3" xfId="55852"/>
    <cellStyle name="20% - Accent5 3 3 3 2 3 3" xfId="28513"/>
    <cellStyle name="20% - Accent5 3 3 3 2 3 4" xfId="47574"/>
    <cellStyle name="20% - Accent5 3 3 3 2 4" xfId="3743"/>
    <cellStyle name="20% - Accent5 3 3 3 2 4 2" xfId="22853"/>
    <cellStyle name="20% - Accent5 3 3 3 2 4 3" xfId="41914"/>
    <cellStyle name="20% - Accent5 3 3 3 2 5" xfId="12069"/>
    <cellStyle name="20% - Accent5 3 3 3 2 5 2" xfId="31131"/>
    <cellStyle name="20% - Accent5 3 3 3 2 5 3" xfId="50192"/>
    <cellStyle name="20% - Accent5 3 3 3 2 6" xfId="20235"/>
    <cellStyle name="20% - Accent5 3 3 3 2 7" xfId="39296"/>
    <cellStyle name="20% - Accent5 3 3 3 3" xfId="6956"/>
    <cellStyle name="20% - Accent5 3 3 3 3 2" xfId="15238"/>
    <cellStyle name="20% - Accent5 3 3 3 3 2 2" xfId="34300"/>
    <cellStyle name="20% - Accent5 3 3 3 3 2 3" xfId="53361"/>
    <cellStyle name="20% - Accent5 3 3 3 3 3" xfId="26022"/>
    <cellStyle name="20% - Accent5 3 3 3 3 4" xfId="45083"/>
    <cellStyle name="20% - Accent5 3 3 3 4" xfId="9450"/>
    <cellStyle name="20% - Accent5 3 3 3 4 2" xfId="17728"/>
    <cellStyle name="20% - Accent5 3 3 3 4 2 2" xfId="36790"/>
    <cellStyle name="20% - Accent5 3 3 3 4 2 3" xfId="55851"/>
    <cellStyle name="20% - Accent5 3 3 3 4 3" xfId="28512"/>
    <cellStyle name="20% - Accent5 3 3 3 4 4" xfId="47573"/>
    <cellStyle name="20% - Accent5 3 3 3 5" xfId="3742"/>
    <cellStyle name="20% - Accent5 3 3 3 5 2" xfId="22852"/>
    <cellStyle name="20% - Accent5 3 3 3 5 3" xfId="41913"/>
    <cellStyle name="20% - Accent5 3 3 3 6" xfId="12068"/>
    <cellStyle name="20% - Accent5 3 3 3 6 2" xfId="31130"/>
    <cellStyle name="20% - Accent5 3 3 3 6 3" xfId="50191"/>
    <cellStyle name="20% - Accent5 3 3 3 7" xfId="20234"/>
    <cellStyle name="20% - Accent5 3 3 3 8" xfId="39295"/>
    <cellStyle name="20% - Accent5 3 3 4" xfId="882"/>
    <cellStyle name="20% - Accent5 3 3 4 2" xfId="6958"/>
    <cellStyle name="20% - Accent5 3 3 4 2 2" xfId="15240"/>
    <cellStyle name="20% - Accent5 3 3 4 2 2 2" xfId="34302"/>
    <cellStyle name="20% - Accent5 3 3 4 2 2 3" xfId="53363"/>
    <cellStyle name="20% - Accent5 3 3 4 2 3" xfId="26024"/>
    <cellStyle name="20% - Accent5 3 3 4 2 4" xfId="45085"/>
    <cellStyle name="20% - Accent5 3 3 4 3" xfId="9452"/>
    <cellStyle name="20% - Accent5 3 3 4 3 2" xfId="17730"/>
    <cellStyle name="20% - Accent5 3 3 4 3 2 2" xfId="36792"/>
    <cellStyle name="20% - Accent5 3 3 4 3 2 3" xfId="55853"/>
    <cellStyle name="20% - Accent5 3 3 4 3 3" xfId="28514"/>
    <cellStyle name="20% - Accent5 3 3 4 3 4" xfId="47575"/>
    <cellStyle name="20% - Accent5 3 3 4 4" xfId="3744"/>
    <cellStyle name="20% - Accent5 3 3 4 4 2" xfId="22854"/>
    <cellStyle name="20% - Accent5 3 3 4 4 3" xfId="41915"/>
    <cellStyle name="20% - Accent5 3 3 4 5" xfId="12070"/>
    <cellStyle name="20% - Accent5 3 3 4 5 2" xfId="31132"/>
    <cellStyle name="20% - Accent5 3 3 4 5 3" xfId="50193"/>
    <cellStyle name="20% - Accent5 3 3 4 6" xfId="20236"/>
    <cellStyle name="20% - Accent5 3 3 4 7" xfId="39297"/>
    <cellStyle name="20% - Accent5 3 3 5" xfId="883"/>
    <cellStyle name="20% - Accent5 3 3 5 2" xfId="6959"/>
    <cellStyle name="20% - Accent5 3 3 5 2 2" xfId="15241"/>
    <cellStyle name="20% - Accent5 3 3 5 2 2 2" xfId="34303"/>
    <cellStyle name="20% - Accent5 3 3 5 2 2 3" xfId="53364"/>
    <cellStyle name="20% - Accent5 3 3 5 2 3" xfId="26025"/>
    <cellStyle name="20% - Accent5 3 3 5 2 4" xfId="45086"/>
    <cellStyle name="20% - Accent5 3 3 5 3" xfId="9453"/>
    <cellStyle name="20% - Accent5 3 3 5 3 2" xfId="17731"/>
    <cellStyle name="20% - Accent5 3 3 5 3 2 2" xfId="36793"/>
    <cellStyle name="20% - Accent5 3 3 5 3 2 3" xfId="55854"/>
    <cellStyle name="20% - Accent5 3 3 5 3 3" xfId="28515"/>
    <cellStyle name="20% - Accent5 3 3 5 3 4" xfId="47576"/>
    <cellStyle name="20% - Accent5 3 3 5 4" xfId="3745"/>
    <cellStyle name="20% - Accent5 3 3 5 4 2" xfId="22855"/>
    <cellStyle name="20% - Accent5 3 3 5 4 3" xfId="41916"/>
    <cellStyle name="20% - Accent5 3 3 5 5" xfId="12071"/>
    <cellStyle name="20% - Accent5 3 3 5 5 2" xfId="31133"/>
    <cellStyle name="20% - Accent5 3 3 5 5 3" xfId="50194"/>
    <cellStyle name="20% - Accent5 3 3 5 6" xfId="20237"/>
    <cellStyle name="20% - Accent5 3 3 5 7" xfId="39298"/>
    <cellStyle name="20% - Accent5 3 3 6" xfId="5954"/>
    <cellStyle name="20% - Accent5 3 3 6 2" xfId="14236"/>
    <cellStyle name="20% - Accent5 3 3 6 2 2" xfId="33298"/>
    <cellStyle name="20% - Accent5 3 3 6 2 3" xfId="52359"/>
    <cellStyle name="20% - Accent5 3 3 6 3" xfId="25020"/>
    <cellStyle name="20% - Accent5 3 3 6 4" xfId="44081"/>
    <cellStyle name="20% - Accent5 3 3 7" xfId="6953"/>
    <cellStyle name="20% - Accent5 3 3 7 2" xfId="15235"/>
    <cellStyle name="20% - Accent5 3 3 7 2 2" xfId="34297"/>
    <cellStyle name="20% - Accent5 3 3 7 2 3" xfId="53358"/>
    <cellStyle name="20% - Accent5 3 3 7 3" xfId="26019"/>
    <cellStyle name="20% - Accent5 3 3 7 4" xfId="45080"/>
    <cellStyle name="20% - Accent5 3 3 8" xfId="9447"/>
    <cellStyle name="20% - Accent5 3 3 8 2" xfId="17725"/>
    <cellStyle name="20% - Accent5 3 3 8 2 2" xfId="36787"/>
    <cellStyle name="20% - Accent5 3 3 8 2 3" xfId="55848"/>
    <cellStyle name="20% - Accent5 3 3 8 3" xfId="28509"/>
    <cellStyle name="20% - Accent5 3 3 8 4" xfId="47570"/>
    <cellStyle name="20% - Accent5 3 3 9" xfId="3739"/>
    <cellStyle name="20% - Accent5 3 3 9 2" xfId="22849"/>
    <cellStyle name="20% - Accent5 3 3 9 3" xfId="41910"/>
    <cellStyle name="20% - Accent5 3 4" xfId="884"/>
    <cellStyle name="20% - Accent5 3 4 10" xfId="20238"/>
    <cellStyle name="20% - Accent5 3 4 11" xfId="39299"/>
    <cellStyle name="20% - Accent5 3 4 2" xfId="885"/>
    <cellStyle name="20% - Accent5 3 4 2 2" xfId="886"/>
    <cellStyle name="20% - Accent5 3 4 2 2 2" xfId="6962"/>
    <cellStyle name="20% - Accent5 3 4 2 2 2 2" xfId="15244"/>
    <cellStyle name="20% - Accent5 3 4 2 2 2 2 2" xfId="34306"/>
    <cellStyle name="20% - Accent5 3 4 2 2 2 2 3" xfId="53367"/>
    <cellStyle name="20% - Accent5 3 4 2 2 2 3" xfId="26028"/>
    <cellStyle name="20% - Accent5 3 4 2 2 2 4" xfId="45089"/>
    <cellStyle name="20% - Accent5 3 4 2 2 3" xfId="9456"/>
    <cellStyle name="20% - Accent5 3 4 2 2 3 2" xfId="17734"/>
    <cellStyle name="20% - Accent5 3 4 2 2 3 2 2" xfId="36796"/>
    <cellStyle name="20% - Accent5 3 4 2 2 3 2 3" xfId="55857"/>
    <cellStyle name="20% - Accent5 3 4 2 2 3 3" xfId="28518"/>
    <cellStyle name="20% - Accent5 3 4 2 2 3 4" xfId="47579"/>
    <cellStyle name="20% - Accent5 3 4 2 2 4" xfId="3748"/>
    <cellStyle name="20% - Accent5 3 4 2 2 4 2" xfId="22858"/>
    <cellStyle name="20% - Accent5 3 4 2 2 4 3" xfId="41919"/>
    <cellStyle name="20% - Accent5 3 4 2 2 5" xfId="12074"/>
    <cellStyle name="20% - Accent5 3 4 2 2 5 2" xfId="31136"/>
    <cellStyle name="20% - Accent5 3 4 2 2 5 3" xfId="50197"/>
    <cellStyle name="20% - Accent5 3 4 2 2 6" xfId="20240"/>
    <cellStyle name="20% - Accent5 3 4 2 2 7" xfId="39301"/>
    <cellStyle name="20% - Accent5 3 4 2 3" xfId="6961"/>
    <cellStyle name="20% - Accent5 3 4 2 3 2" xfId="15243"/>
    <cellStyle name="20% - Accent5 3 4 2 3 2 2" xfId="34305"/>
    <cellStyle name="20% - Accent5 3 4 2 3 2 3" xfId="53366"/>
    <cellStyle name="20% - Accent5 3 4 2 3 3" xfId="26027"/>
    <cellStyle name="20% - Accent5 3 4 2 3 4" xfId="45088"/>
    <cellStyle name="20% - Accent5 3 4 2 4" xfId="9455"/>
    <cellStyle name="20% - Accent5 3 4 2 4 2" xfId="17733"/>
    <cellStyle name="20% - Accent5 3 4 2 4 2 2" xfId="36795"/>
    <cellStyle name="20% - Accent5 3 4 2 4 2 3" xfId="55856"/>
    <cellStyle name="20% - Accent5 3 4 2 4 3" xfId="28517"/>
    <cellStyle name="20% - Accent5 3 4 2 4 4" xfId="47578"/>
    <cellStyle name="20% - Accent5 3 4 2 5" xfId="3747"/>
    <cellStyle name="20% - Accent5 3 4 2 5 2" xfId="22857"/>
    <cellStyle name="20% - Accent5 3 4 2 5 3" xfId="41918"/>
    <cellStyle name="20% - Accent5 3 4 2 6" xfId="12073"/>
    <cellStyle name="20% - Accent5 3 4 2 6 2" xfId="31135"/>
    <cellStyle name="20% - Accent5 3 4 2 6 3" xfId="50196"/>
    <cellStyle name="20% - Accent5 3 4 2 7" xfId="20239"/>
    <cellStyle name="20% - Accent5 3 4 2 8" xfId="39300"/>
    <cellStyle name="20% - Accent5 3 4 3" xfId="887"/>
    <cellStyle name="20% - Accent5 3 4 3 2" xfId="6963"/>
    <cellStyle name="20% - Accent5 3 4 3 2 2" xfId="15245"/>
    <cellStyle name="20% - Accent5 3 4 3 2 2 2" xfId="34307"/>
    <cellStyle name="20% - Accent5 3 4 3 2 2 3" xfId="53368"/>
    <cellStyle name="20% - Accent5 3 4 3 2 3" xfId="26029"/>
    <cellStyle name="20% - Accent5 3 4 3 2 4" xfId="45090"/>
    <cellStyle name="20% - Accent5 3 4 3 3" xfId="9457"/>
    <cellStyle name="20% - Accent5 3 4 3 3 2" xfId="17735"/>
    <cellStyle name="20% - Accent5 3 4 3 3 2 2" xfId="36797"/>
    <cellStyle name="20% - Accent5 3 4 3 3 2 3" xfId="55858"/>
    <cellStyle name="20% - Accent5 3 4 3 3 3" xfId="28519"/>
    <cellStyle name="20% - Accent5 3 4 3 3 4" xfId="47580"/>
    <cellStyle name="20% - Accent5 3 4 3 4" xfId="3749"/>
    <cellStyle name="20% - Accent5 3 4 3 4 2" xfId="22859"/>
    <cellStyle name="20% - Accent5 3 4 3 4 3" xfId="41920"/>
    <cellStyle name="20% - Accent5 3 4 3 5" xfId="12075"/>
    <cellStyle name="20% - Accent5 3 4 3 5 2" xfId="31137"/>
    <cellStyle name="20% - Accent5 3 4 3 5 3" xfId="50198"/>
    <cellStyle name="20% - Accent5 3 4 3 6" xfId="20241"/>
    <cellStyle name="20% - Accent5 3 4 3 7" xfId="39302"/>
    <cellStyle name="20% - Accent5 3 4 4" xfId="888"/>
    <cellStyle name="20% - Accent5 3 4 4 2" xfId="6964"/>
    <cellStyle name="20% - Accent5 3 4 4 2 2" xfId="15246"/>
    <cellStyle name="20% - Accent5 3 4 4 2 2 2" xfId="34308"/>
    <cellStyle name="20% - Accent5 3 4 4 2 2 3" xfId="53369"/>
    <cellStyle name="20% - Accent5 3 4 4 2 3" xfId="26030"/>
    <cellStyle name="20% - Accent5 3 4 4 2 4" xfId="45091"/>
    <cellStyle name="20% - Accent5 3 4 4 3" xfId="9458"/>
    <cellStyle name="20% - Accent5 3 4 4 3 2" xfId="17736"/>
    <cellStyle name="20% - Accent5 3 4 4 3 2 2" xfId="36798"/>
    <cellStyle name="20% - Accent5 3 4 4 3 2 3" xfId="55859"/>
    <cellStyle name="20% - Accent5 3 4 4 3 3" xfId="28520"/>
    <cellStyle name="20% - Accent5 3 4 4 3 4" xfId="47581"/>
    <cellStyle name="20% - Accent5 3 4 4 4" xfId="3750"/>
    <cellStyle name="20% - Accent5 3 4 4 4 2" xfId="22860"/>
    <cellStyle name="20% - Accent5 3 4 4 4 3" xfId="41921"/>
    <cellStyle name="20% - Accent5 3 4 4 5" xfId="12076"/>
    <cellStyle name="20% - Accent5 3 4 4 5 2" xfId="31138"/>
    <cellStyle name="20% - Accent5 3 4 4 5 3" xfId="50199"/>
    <cellStyle name="20% - Accent5 3 4 4 6" xfId="20242"/>
    <cellStyle name="20% - Accent5 3 4 4 7" xfId="39303"/>
    <cellStyle name="20% - Accent5 3 4 5" xfId="5770"/>
    <cellStyle name="20% - Accent5 3 4 5 2" xfId="14052"/>
    <cellStyle name="20% - Accent5 3 4 5 2 2" xfId="33114"/>
    <cellStyle name="20% - Accent5 3 4 5 2 3" xfId="52175"/>
    <cellStyle name="20% - Accent5 3 4 5 3" xfId="24836"/>
    <cellStyle name="20% - Accent5 3 4 5 4" xfId="43897"/>
    <cellStyle name="20% - Accent5 3 4 6" xfId="6960"/>
    <cellStyle name="20% - Accent5 3 4 6 2" xfId="15242"/>
    <cellStyle name="20% - Accent5 3 4 6 2 2" xfId="34304"/>
    <cellStyle name="20% - Accent5 3 4 6 2 3" xfId="53365"/>
    <cellStyle name="20% - Accent5 3 4 6 3" xfId="26026"/>
    <cellStyle name="20% - Accent5 3 4 6 4" xfId="45087"/>
    <cellStyle name="20% - Accent5 3 4 7" xfId="9454"/>
    <cellStyle name="20% - Accent5 3 4 7 2" xfId="17732"/>
    <cellStyle name="20% - Accent5 3 4 7 2 2" xfId="36794"/>
    <cellStyle name="20% - Accent5 3 4 7 2 3" xfId="55855"/>
    <cellStyle name="20% - Accent5 3 4 7 3" xfId="28516"/>
    <cellStyle name="20% - Accent5 3 4 7 4" xfId="47577"/>
    <cellStyle name="20% - Accent5 3 4 8" xfId="3746"/>
    <cellStyle name="20% - Accent5 3 4 8 2" xfId="22856"/>
    <cellStyle name="20% - Accent5 3 4 8 3" xfId="41917"/>
    <cellStyle name="20% - Accent5 3 4 9" xfId="12072"/>
    <cellStyle name="20% - Accent5 3 4 9 2" xfId="31134"/>
    <cellStyle name="20% - Accent5 3 4 9 3" xfId="50195"/>
    <cellStyle name="20% - Accent5 3 5" xfId="889"/>
    <cellStyle name="20% - Accent5 3 5 2" xfId="890"/>
    <cellStyle name="20% - Accent5 3 5 2 2" xfId="6966"/>
    <cellStyle name="20% - Accent5 3 5 2 2 2" xfId="15248"/>
    <cellStyle name="20% - Accent5 3 5 2 2 2 2" xfId="34310"/>
    <cellStyle name="20% - Accent5 3 5 2 2 2 3" xfId="53371"/>
    <cellStyle name="20% - Accent5 3 5 2 2 3" xfId="26032"/>
    <cellStyle name="20% - Accent5 3 5 2 2 4" xfId="45093"/>
    <cellStyle name="20% - Accent5 3 5 2 3" xfId="9460"/>
    <cellStyle name="20% - Accent5 3 5 2 3 2" xfId="17738"/>
    <cellStyle name="20% - Accent5 3 5 2 3 2 2" xfId="36800"/>
    <cellStyle name="20% - Accent5 3 5 2 3 2 3" xfId="55861"/>
    <cellStyle name="20% - Accent5 3 5 2 3 3" xfId="28522"/>
    <cellStyle name="20% - Accent5 3 5 2 3 4" xfId="47583"/>
    <cellStyle name="20% - Accent5 3 5 2 4" xfId="3752"/>
    <cellStyle name="20% - Accent5 3 5 2 4 2" xfId="22862"/>
    <cellStyle name="20% - Accent5 3 5 2 4 3" xfId="41923"/>
    <cellStyle name="20% - Accent5 3 5 2 5" xfId="12078"/>
    <cellStyle name="20% - Accent5 3 5 2 5 2" xfId="31140"/>
    <cellStyle name="20% - Accent5 3 5 2 5 3" xfId="50201"/>
    <cellStyle name="20% - Accent5 3 5 2 6" xfId="20244"/>
    <cellStyle name="20% - Accent5 3 5 2 7" xfId="39305"/>
    <cellStyle name="20% - Accent5 3 5 3" xfId="6965"/>
    <cellStyle name="20% - Accent5 3 5 3 2" xfId="15247"/>
    <cellStyle name="20% - Accent5 3 5 3 2 2" xfId="34309"/>
    <cellStyle name="20% - Accent5 3 5 3 2 3" xfId="53370"/>
    <cellStyle name="20% - Accent5 3 5 3 3" xfId="26031"/>
    <cellStyle name="20% - Accent5 3 5 3 4" xfId="45092"/>
    <cellStyle name="20% - Accent5 3 5 4" xfId="9459"/>
    <cellStyle name="20% - Accent5 3 5 4 2" xfId="17737"/>
    <cellStyle name="20% - Accent5 3 5 4 2 2" xfId="36799"/>
    <cellStyle name="20% - Accent5 3 5 4 2 3" xfId="55860"/>
    <cellStyle name="20% - Accent5 3 5 4 3" xfId="28521"/>
    <cellStyle name="20% - Accent5 3 5 4 4" xfId="47582"/>
    <cellStyle name="20% - Accent5 3 5 5" xfId="3751"/>
    <cellStyle name="20% - Accent5 3 5 5 2" xfId="22861"/>
    <cellStyle name="20% - Accent5 3 5 5 3" xfId="41922"/>
    <cellStyle name="20% - Accent5 3 5 6" xfId="12077"/>
    <cellStyle name="20% - Accent5 3 5 6 2" xfId="31139"/>
    <cellStyle name="20% - Accent5 3 5 6 3" xfId="50200"/>
    <cellStyle name="20% - Accent5 3 5 7" xfId="20243"/>
    <cellStyle name="20% - Accent5 3 5 8" xfId="39304"/>
    <cellStyle name="20% - Accent5 3 6" xfId="891"/>
    <cellStyle name="20% - Accent5 3 6 2" xfId="892"/>
    <cellStyle name="20% - Accent5 3 6 2 2" xfId="6968"/>
    <cellStyle name="20% - Accent5 3 6 2 2 2" xfId="15250"/>
    <cellStyle name="20% - Accent5 3 6 2 2 2 2" xfId="34312"/>
    <cellStyle name="20% - Accent5 3 6 2 2 2 3" xfId="53373"/>
    <cellStyle name="20% - Accent5 3 6 2 2 3" xfId="26034"/>
    <cellStyle name="20% - Accent5 3 6 2 2 4" xfId="45095"/>
    <cellStyle name="20% - Accent5 3 6 2 3" xfId="9462"/>
    <cellStyle name="20% - Accent5 3 6 2 3 2" xfId="17740"/>
    <cellStyle name="20% - Accent5 3 6 2 3 2 2" xfId="36802"/>
    <cellStyle name="20% - Accent5 3 6 2 3 2 3" xfId="55863"/>
    <cellStyle name="20% - Accent5 3 6 2 3 3" xfId="28524"/>
    <cellStyle name="20% - Accent5 3 6 2 3 4" xfId="47585"/>
    <cellStyle name="20% - Accent5 3 6 2 4" xfId="3754"/>
    <cellStyle name="20% - Accent5 3 6 2 4 2" xfId="22864"/>
    <cellStyle name="20% - Accent5 3 6 2 4 3" xfId="41925"/>
    <cellStyle name="20% - Accent5 3 6 2 5" xfId="12080"/>
    <cellStyle name="20% - Accent5 3 6 2 5 2" xfId="31142"/>
    <cellStyle name="20% - Accent5 3 6 2 5 3" xfId="50203"/>
    <cellStyle name="20% - Accent5 3 6 2 6" xfId="20246"/>
    <cellStyle name="20% - Accent5 3 6 2 7" xfId="39307"/>
    <cellStyle name="20% - Accent5 3 6 3" xfId="6967"/>
    <cellStyle name="20% - Accent5 3 6 3 2" xfId="15249"/>
    <cellStyle name="20% - Accent5 3 6 3 2 2" xfId="34311"/>
    <cellStyle name="20% - Accent5 3 6 3 2 3" xfId="53372"/>
    <cellStyle name="20% - Accent5 3 6 3 3" xfId="26033"/>
    <cellStyle name="20% - Accent5 3 6 3 4" xfId="45094"/>
    <cellStyle name="20% - Accent5 3 6 4" xfId="9461"/>
    <cellStyle name="20% - Accent5 3 6 4 2" xfId="17739"/>
    <cellStyle name="20% - Accent5 3 6 4 2 2" xfId="36801"/>
    <cellStyle name="20% - Accent5 3 6 4 2 3" xfId="55862"/>
    <cellStyle name="20% - Accent5 3 6 4 3" xfId="28523"/>
    <cellStyle name="20% - Accent5 3 6 4 4" xfId="47584"/>
    <cellStyle name="20% - Accent5 3 6 5" xfId="3753"/>
    <cellStyle name="20% - Accent5 3 6 5 2" xfId="22863"/>
    <cellStyle name="20% - Accent5 3 6 5 3" xfId="41924"/>
    <cellStyle name="20% - Accent5 3 6 6" xfId="12079"/>
    <cellStyle name="20% - Accent5 3 6 6 2" xfId="31141"/>
    <cellStyle name="20% - Accent5 3 6 6 3" xfId="50202"/>
    <cellStyle name="20% - Accent5 3 6 7" xfId="20245"/>
    <cellStyle name="20% - Accent5 3 6 8" xfId="39306"/>
    <cellStyle name="20% - Accent5 3 7" xfId="893"/>
    <cellStyle name="20% - Accent5 3 7 2" xfId="6969"/>
    <cellStyle name="20% - Accent5 3 7 2 2" xfId="15251"/>
    <cellStyle name="20% - Accent5 3 7 2 2 2" xfId="34313"/>
    <cellStyle name="20% - Accent5 3 7 2 2 3" xfId="53374"/>
    <cellStyle name="20% - Accent5 3 7 2 3" xfId="26035"/>
    <cellStyle name="20% - Accent5 3 7 2 4" xfId="45096"/>
    <cellStyle name="20% - Accent5 3 7 3" xfId="9463"/>
    <cellStyle name="20% - Accent5 3 7 3 2" xfId="17741"/>
    <cellStyle name="20% - Accent5 3 7 3 2 2" xfId="36803"/>
    <cellStyle name="20% - Accent5 3 7 3 2 3" xfId="55864"/>
    <cellStyle name="20% - Accent5 3 7 3 3" xfId="28525"/>
    <cellStyle name="20% - Accent5 3 7 3 4" xfId="47586"/>
    <cellStyle name="20% - Accent5 3 7 4" xfId="3755"/>
    <cellStyle name="20% - Accent5 3 7 4 2" xfId="22865"/>
    <cellStyle name="20% - Accent5 3 7 4 3" xfId="41926"/>
    <cellStyle name="20% - Accent5 3 7 5" xfId="12081"/>
    <cellStyle name="20% - Accent5 3 7 5 2" xfId="31143"/>
    <cellStyle name="20% - Accent5 3 7 5 3" xfId="50204"/>
    <cellStyle name="20% - Accent5 3 7 6" xfId="20247"/>
    <cellStyle name="20% - Accent5 3 7 7" xfId="39308"/>
    <cellStyle name="20% - Accent5 3 8" xfId="894"/>
    <cellStyle name="20% - Accent5 3 8 2" xfId="6970"/>
    <cellStyle name="20% - Accent5 3 8 2 2" xfId="15252"/>
    <cellStyle name="20% - Accent5 3 8 2 2 2" xfId="34314"/>
    <cellStyle name="20% - Accent5 3 8 2 2 3" xfId="53375"/>
    <cellStyle name="20% - Accent5 3 8 2 3" xfId="26036"/>
    <cellStyle name="20% - Accent5 3 8 2 4" xfId="45097"/>
    <cellStyle name="20% - Accent5 3 8 3" xfId="9464"/>
    <cellStyle name="20% - Accent5 3 8 3 2" xfId="17742"/>
    <cellStyle name="20% - Accent5 3 8 3 2 2" xfId="36804"/>
    <cellStyle name="20% - Accent5 3 8 3 2 3" xfId="55865"/>
    <cellStyle name="20% - Accent5 3 8 3 3" xfId="28526"/>
    <cellStyle name="20% - Accent5 3 8 3 4" xfId="47587"/>
    <cellStyle name="20% - Accent5 3 8 4" xfId="3756"/>
    <cellStyle name="20% - Accent5 3 8 4 2" xfId="22866"/>
    <cellStyle name="20% - Accent5 3 8 4 3" xfId="41927"/>
    <cellStyle name="20% - Accent5 3 8 5" xfId="12082"/>
    <cellStyle name="20% - Accent5 3 8 5 2" xfId="31144"/>
    <cellStyle name="20% - Accent5 3 8 5 3" xfId="50205"/>
    <cellStyle name="20% - Accent5 3 8 6" xfId="20248"/>
    <cellStyle name="20% - Accent5 3 8 7" xfId="39309"/>
    <cellStyle name="20% - Accent5 3 9" xfId="5653"/>
    <cellStyle name="20% - Accent5 3 9 2" xfId="13940"/>
    <cellStyle name="20% - Accent5 3 9 2 2" xfId="33002"/>
    <cellStyle name="20% - Accent5 3 9 2 3" xfId="52063"/>
    <cellStyle name="20% - Accent5 3 9 3" xfId="24724"/>
    <cellStyle name="20% - Accent5 3 9 4" xfId="43785"/>
    <cellStyle name="20% - Accent5 4" xfId="895"/>
    <cellStyle name="20% - Accent5 4 10" xfId="6971"/>
    <cellStyle name="20% - Accent5 4 10 2" xfId="15253"/>
    <cellStyle name="20% - Accent5 4 10 2 2" xfId="34315"/>
    <cellStyle name="20% - Accent5 4 10 2 3" xfId="53376"/>
    <cellStyle name="20% - Accent5 4 10 3" xfId="26037"/>
    <cellStyle name="20% - Accent5 4 10 4" xfId="45098"/>
    <cellStyle name="20% - Accent5 4 11" xfId="9465"/>
    <cellStyle name="20% - Accent5 4 11 2" xfId="17743"/>
    <cellStyle name="20% - Accent5 4 11 2 2" xfId="36805"/>
    <cellStyle name="20% - Accent5 4 11 2 3" xfId="55866"/>
    <cellStyle name="20% - Accent5 4 11 3" xfId="28527"/>
    <cellStyle name="20% - Accent5 4 11 4" xfId="47588"/>
    <cellStyle name="20% - Accent5 4 12" xfId="3757"/>
    <cellStyle name="20% - Accent5 4 12 2" xfId="22867"/>
    <cellStyle name="20% - Accent5 4 12 3" xfId="41928"/>
    <cellStyle name="20% - Accent5 4 13" xfId="12083"/>
    <cellStyle name="20% - Accent5 4 13 2" xfId="31145"/>
    <cellStyle name="20% - Accent5 4 13 3" xfId="50206"/>
    <cellStyle name="20% - Accent5 4 14" xfId="20249"/>
    <cellStyle name="20% - Accent5 4 15" xfId="39310"/>
    <cellStyle name="20% - Accent5 4 2" xfId="896"/>
    <cellStyle name="20% - Accent5 4 2 10" xfId="12084"/>
    <cellStyle name="20% - Accent5 4 2 10 2" xfId="31146"/>
    <cellStyle name="20% - Accent5 4 2 10 3" xfId="50207"/>
    <cellStyle name="20% - Accent5 4 2 11" xfId="20250"/>
    <cellStyle name="20% - Accent5 4 2 12" xfId="39311"/>
    <cellStyle name="20% - Accent5 4 2 2" xfId="897"/>
    <cellStyle name="20% - Accent5 4 2 2 2" xfId="898"/>
    <cellStyle name="20% - Accent5 4 2 2 2 2" xfId="6974"/>
    <cellStyle name="20% - Accent5 4 2 2 2 2 2" xfId="15256"/>
    <cellStyle name="20% - Accent5 4 2 2 2 2 2 2" xfId="34318"/>
    <cellStyle name="20% - Accent5 4 2 2 2 2 2 3" xfId="53379"/>
    <cellStyle name="20% - Accent5 4 2 2 2 2 3" xfId="26040"/>
    <cellStyle name="20% - Accent5 4 2 2 2 2 4" xfId="45101"/>
    <cellStyle name="20% - Accent5 4 2 2 2 3" xfId="9468"/>
    <cellStyle name="20% - Accent5 4 2 2 2 3 2" xfId="17746"/>
    <cellStyle name="20% - Accent5 4 2 2 2 3 2 2" xfId="36808"/>
    <cellStyle name="20% - Accent5 4 2 2 2 3 2 3" xfId="55869"/>
    <cellStyle name="20% - Accent5 4 2 2 2 3 3" xfId="28530"/>
    <cellStyle name="20% - Accent5 4 2 2 2 3 4" xfId="47591"/>
    <cellStyle name="20% - Accent5 4 2 2 2 4" xfId="3760"/>
    <cellStyle name="20% - Accent5 4 2 2 2 4 2" xfId="22870"/>
    <cellStyle name="20% - Accent5 4 2 2 2 4 3" xfId="41931"/>
    <cellStyle name="20% - Accent5 4 2 2 2 5" xfId="12086"/>
    <cellStyle name="20% - Accent5 4 2 2 2 5 2" xfId="31148"/>
    <cellStyle name="20% - Accent5 4 2 2 2 5 3" xfId="50209"/>
    <cellStyle name="20% - Accent5 4 2 2 2 6" xfId="20252"/>
    <cellStyle name="20% - Accent5 4 2 2 2 7" xfId="39313"/>
    <cellStyle name="20% - Accent5 4 2 2 3" xfId="6973"/>
    <cellStyle name="20% - Accent5 4 2 2 3 2" xfId="15255"/>
    <cellStyle name="20% - Accent5 4 2 2 3 2 2" xfId="34317"/>
    <cellStyle name="20% - Accent5 4 2 2 3 2 3" xfId="53378"/>
    <cellStyle name="20% - Accent5 4 2 2 3 3" xfId="26039"/>
    <cellStyle name="20% - Accent5 4 2 2 3 4" xfId="45100"/>
    <cellStyle name="20% - Accent5 4 2 2 4" xfId="9467"/>
    <cellStyle name="20% - Accent5 4 2 2 4 2" xfId="17745"/>
    <cellStyle name="20% - Accent5 4 2 2 4 2 2" xfId="36807"/>
    <cellStyle name="20% - Accent5 4 2 2 4 2 3" xfId="55868"/>
    <cellStyle name="20% - Accent5 4 2 2 4 3" xfId="28529"/>
    <cellStyle name="20% - Accent5 4 2 2 4 4" xfId="47590"/>
    <cellStyle name="20% - Accent5 4 2 2 5" xfId="3759"/>
    <cellStyle name="20% - Accent5 4 2 2 5 2" xfId="22869"/>
    <cellStyle name="20% - Accent5 4 2 2 5 3" xfId="41930"/>
    <cellStyle name="20% - Accent5 4 2 2 6" xfId="12085"/>
    <cellStyle name="20% - Accent5 4 2 2 6 2" xfId="31147"/>
    <cellStyle name="20% - Accent5 4 2 2 6 3" xfId="50208"/>
    <cellStyle name="20% - Accent5 4 2 2 7" xfId="20251"/>
    <cellStyle name="20% - Accent5 4 2 2 8" xfId="39312"/>
    <cellStyle name="20% - Accent5 4 2 3" xfId="899"/>
    <cellStyle name="20% - Accent5 4 2 3 2" xfId="900"/>
    <cellStyle name="20% - Accent5 4 2 3 2 2" xfId="6976"/>
    <cellStyle name="20% - Accent5 4 2 3 2 2 2" xfId="15258"/>
    <cellStyle name="20% - Accent5 4 2 3 2 2 2 2" xfId="34320"/>
    <cellStyle name="20% - Accent5 4 2 3 2 2 2 3" xfId="53381"/>
    <cellStyle name="20% - Accent5 4 2 3 2 2 3" xfId="26042"/>
    <cellStyle name="20% - Accent5 4 2 3 2 2 4" xfId="45103"/>
    <cellStyle name="20% - Accent5 4 2 3 2 3" xfId="9470"/>
    <cellStyle name="20% - Accent5 4 2 3 2 3 2" xfId="17748"/>
    <cellStyle name="20% - Accent5 4 2 3 2 3 2 2" xfId="36810"/>
    <cellStyle name="20% - Accent5 4 2 3 2 3 2 3" xfId="55871"/>
    <cellStyle name="20% - Accent5 4 2 3 2 3 3" xfId="28532"/>
    <cellStyle name="20% - Accent5 4 2 3 2 3 4" xfId="47593"/>
    <cellStyle name="20% - Accent5 4 2 3 2 4" xfId="3762"/>
    <cellStyle name="20% - Accent5 4 2 3 2 4 2" xfId="22872"/>
    <cellStyle name="20% - Accent5 4 2 3 2 4 3" xfId="41933"/>
    <cellStyle name="20% - Accent5 4 2 3 2 5" xfId="12088"/>
    <cellStyle name="20% - Accent5 4 2 3 2 5 2" xfId="31150"/>
    <cellStyle name="20% - Accent5 4 2 3 2 5 3" xfId="50211"/>
    <cellStyle name="20% - Accent5 4 2 3 2 6" xfId="20254"/>
    <cellStyle name="20% - Accent5 4 2 3 2 7" xfId="39315"/>
    <cellStyle name="20% - Accent5 4 2 3 3" xfId="6975"/>
    <cellStyle name="20% - Accent5 4 2 3 3 2" xfId="15257"/>
    <cellStyle name="20% - Accent5 4 2 3 3 2 2" xfId="34319"/>
    <cellStyle name="20% - Accent5 4 2 3 3 2 3" xfId="53380"/>
    <cellStyle name="20% - Accent5 4 2 3 3 3" xfId="26041"/>
    <cellStyle name="20% - Accent5 4 2 3 3 4" xfId="45102"/>
    <cellStyle name="20% - Accent5 4 2 3 4" xfId="9469"/>
    <cellStyle name="20% - Accent5 4 2 3 4 2" xfId="17747"/>
    <cellStyle name="20% - Accent5 4 2 3 4 2 2" xfId="36809"/>
    <cellStyle name="20% - Accent5 4 2 3 4 2 3" xfId="55870"/>
    <cellStyle name="20% - Accent5 4 2 3 4 3" xfId="28531"/>
    <cellStyle name="20% - Accent5 4 2 3 4 4" xfId="47592"/>
    <cellStyle name="20% - Accent5 4 2 3 5" xfId="3761"/>
    <cellStyle name="20% - Accent5 4 2 3 5 2" xfId="22871"/>
    <cellStyle name="20% - Accent5 4 2 3 5 3" xfId="41932"/>
    <cellStyle name="20% - Accent5 4 2 3 6" xfId="12087"/>
    <cellStyle name="20% - Accent5 4 2 3 6 2" xfId="31149"/>
    <cellStyle name="20% - Accent5 4 2 3 6 3" xfId="50210"/>
    <cellStyle name="20% - Accent5 4 2 3 7" xfId="20253"/>
    <cellStyle name="20% - Accent5 4 2 3 8" xfId="39314"/>
    <cellStyle name="20% - Accent5 4 2 4" xfId="901"/>
    <cellStyle name="20% - Accent5 4 2 4 2" xfId="6977"/>
    <cellStyle name="20% - Accent5 4 2 4 2 2" xfId="15259"/>
    <cellStyle name="20% - Accent5 4 2 4 2 2 2" xfId="34321"/>
    <cellStyle name="20% - Accent5 4 2 4 2 2 3" xfId="53382"/>
    <cellStyle name="20% - Accent5 4 2 4 2 3" xfId="26043"/>
    <cellStyle name="20% - Accent5 4 2 4 2 4" xfId="45104"/>
    <cellStyle name="20% - Accent5 4 2 4 3" xfId="9471"/>
    <cellStyle name="20% - Accent5 4 2 4 3 2" xfId="17749"/>
    <cellStyle name="20% - Accent5 4 2 4 3 2 2" xfId="36811"/>
    <cellStyle name="20% - Accent5 4 2 4 3 2 3" xfId="55872"/>
    <cellStyle name="20% - Accent5 4 2 4 3 3" xfId="28533"/>
    <cellStyle name="20% - Accent5 4 2 4 3 4" xfId="47594"/>
    <cellStyle name="20% - Accent5 4 2 4 4" xfId="3763"/>
    <cellStyle name="20% - Accent5 4 2 4 4 2" xfId="22873"/>
    <cellStyle name="20% - Accent5 4 2 4 4 3" xfId="41934"/>
    <cellStyle name="20% - Accent5 4 2 4 5" xfId="12089"/>
    <cellStyle name="20% - Accent5 4 2 4 5 2" xfId="31151"/>
    <cellStyle name="20% - Accent5 4 2 4 5 3" xfId="50212"/>
    <cellStyle name="20% - Accent5 4 2 4 6" xfId="20255"/>
    <cellStyle name="20% - Accent5 4 2 4 7" xfId="39316"/>
    <cellStyle name="20% - Accent5 4 2 5" xfId="902"/>
    <cellStyle name="20% - Accent5 4 2 5 2" xfId="6978"/>
    <cellStyle name="20% - Accent5 4 2 5 2 2" xfId="15260"/>
    <cellStyle name="20% - Accent5 4 2 5 2 2 2" xfId="34322"/>
    <cellStyle name="20% - Accent5 4 2 5 2 2 3" xfId="53383"/>
    <cellStyle name="20% - Accent5 4 2 5 2 3" xfId="26044"/>
    <cellStyle name="20% - Accent5 4 2 5 2 4" xfId="45105"/>
    <cellStyle name="20% - Accent5 4 2 5 3" xfId="9472"/>
    <cellStyle name="20% - Accent5 4 2 5 3 2" xfId="17750"/>
    <cellStyle name="20% - Accent5 4 2 5 3 2 2" xfId="36812"/>
    <cellStyle name="20% - Accent5 4 2 5 3 2 3" xfId="55873"/>
    <cellStyle name="20% - Accent5 4 2 5 3 3" xfId="28534"/>
    <cellStyle name="20% - Accent5 4 2 5 3 4" xfId="47595"/>
    <cellStyle name="20% - Accent5 4 2 5 4" xfId="3764"/>
    <cellStyle name="20% - Accent5 4 2 5 4 2" xfId="22874"/>
    <cellStyle name="20% - Accent5 4 2 5 4 3" xfId="41935"/>
    <cellStyle name="20% - Accent5 4 2 5 5" xfId="12090"/>
    <cellStyle name="20% - Accent5 4 2 5 5 2" xfId="31152"/>
    <cellStyle name="20% - Accent5 4 2 5 5 3" xfId="50213"/>
    <cellStyle name="20% - Accent5 4 2 5 6" xfId="20256"/>
    <cellStyle name="20% - Accent5 4 2 5 7" xfId="39317"/>
    <cellStyle name="20% - Accent5 4 2 6" xfId="5884"/>
    <cellStyle name="20% - Accent5 4 2 6 2" xfId="14166"/>
    <cellStyle name="20% - Accent5 4 2 6 2 2" xfId="33228"/>
    <cellStyle name="20% - Accent5 4 2 6 2 3" xfId="52289"/>
    <cellStyle name="20% - Accent5 4 2 6 3" xfId="24950"/>
    <cellStyle name="20% - Accent5 4 2 6 4" xfId="44011"/>
    <cellStyle name="20% - Accent5 4 2 7" xfId="6972"/>
    <cellStyle name="20% - Accent5 4 2 7 2" xfId="15254"/>
    <cellStyle name="20% - Accent5 4 2 7 2 2" xfId="34316"/>
    <cellStyle name="20% - Accent5 4 2 7 2 3" xfId="53377"/>
    <cellStyle name="20% - Accent5 4 2 7 3" xfId="26038"/>
    <cellStyle name="20% - Accent5 4 2 7 4" xfId="45099"/>
    <cellStyle name="20% - Accent5 4 2 8" xfId="9466"/>
    <cellStyle name="20% - Accent5 4 2 8 2" xfId="17744"/>
    <cellStyle name="20% - Accent5 4 2 8 2 2" xfId="36806"/>
    <cellStyle name="20% - Accent5 4 2 8 2 3" xfId="55867"/>
    <cellStyle name="20% - Accent5 4 2 8 3" xfId="28528"/>
    <cellStyle name="20% - Accent5 4 2 8 4" xfId="47589"/>
    <cellStyle name="20% - Accent5 4 2 9" xfId="3758"/>
    <cellStyle name="20% - Accent5 4 2 9 2" xfId="22868"/>
    <cellStyle name="20% - Accent5 4 2 9 3" xfId="41929"/>
    <cellStyle name="20% - Accent5 4 3" xfId="903"/>
    <cellStyle name="20% - Accent5 4 3 10" xfId="12091"/>
    <cellStyle name="20% - Accent5 4 3 10 2" xfId="31153"/>
    <cellStyle name="20% - Accent5 4 3 10 3" xfId="50214"/>
    <cellStyle name="20% - Accent5 4 3 11" xfId="20257"/>
    <cellStyle name="20% - Accent5 4 3 12" xfId="39318"/>
    <cellStyle name="20% - Accent5 4 3 2" xfId="904"/>
    <cellStyle name="20% - Accent5 4 3 2 2" xfId="905"/>
    <cellStyle name="20% - Accent5 4 3 2 2 2" xfId="6981"/>
    <cellStyle name="20% - Accent5 4 3 2 2 2 2" xfId="15263"/>
    <cellStyle name="20% - Accent5 4 3 2 2 2 2 2" xfId="34325"/>
    <cellStyle name="20% - Accent5 4 3 2 2 2 2 3" xfId="53386"/>
    <cellStyle name="20% - Accent5 4 3 2 2 2 3" xfId="26047"/>
    <cellStyle name="20% - Accent5 4 3 2 2 2 4" xfId="45108"/>
    <cellStyle name="20% - Accent5 4 3 2 2 3" xfId="9475"/>
    <cellStyle name="20% - Accent5 4 3 2 2 3 2" xfId="17753"/>
    <cellStyle name="20% - Accent5 4 3 2 2 3 2 2" xfId="36815"/>
    <cellStyle name="20% - Accent5 4 3 2 2 3 2 3" xfId="55876"/>
    <cellStyle name="20% - Accent5 4 3 2 2 3 3" xfId="28537"/>
    <cellStyle name="20% - Accent5 4 3 2 2 3 4" xfId="47598"/>
    <cellStyle name="20% - Accent5 4 3 2 2 4" xfId="3767"/>
    <cellStyle name="20% - Accent5 4 3 2 2 4 2" xfId="22877"/>
    <cellStyle name="20% - Accent5 4 3 2 2 4 3" xfId="41938"/>
    <cellStyle name="20% - Accent5 4 3 2 2 5" xfId="12093"/>
    <cellStyle name="20% - Accent5 4 3 2 2 5 2" xfId="31155"/>
    <cellStyle name="20% - Accent5 4 3 2 2 5 3" xfId="50216"/>
    <cellStyle name="20% - Accent5 4 3 2 2 6" xfId="20259"/>
    <cellStyle name="20% - Accent5 4 3 2 2 7" xfId="39320"/>
    <cellStyle name="20% - Accent5 4 3 2 3" xfId="6980"/>
    <cellStyle name="20% - Accent5 4 3 2 3 2" xfId="15262"/>
    <cellStyle name="20% - Accent5 4 3 2 3 2 2" xfId="34324"/>
    <cellStyle name="20% - Accent5 4 3 2 3 2 3" xfId="53385"/>
    <cellStyle name="20% - Accent5 4 3 2 3 3" xfId="26046"/>
    <cellStyle name="20% - Accent5 4 3 2 3 4" xfId="45107"/>
    <cellStyle name="20% - Accent5 4 3 2 4" xfId="9474"/>
    <cellStyle name="20% - Accent5 4 3 2 4 2" xfId="17752"/>
    <cellStyle name="20% - Accent5 4 3 2 4 2 2" xfId="36814"/>
    <cellStyle name="20% - Accent5 4 3 2 4 2 3" xfId="55875"/>
    <cellStyle name="20% - Accent5 4 3 2 4 3" xfId="28536"/>
    <cellStyle name="20% - Accent5 4 3 2 4 4" xfId="47597"/>
    <cellStyle name="20% - Accent5 4 3 2 5" xfId="3766"/>
    <cellStyle name="20% - Accent5 4 3 2 5 2" xfId="22876"/>
    <cellStyle name="20% - Accent5 4 3 2 5 3" xfId="41937"/>
    <cellStyle name="20% - Accent5 4 3 2 6" xfId="12092"/>
    <cellStyle name="20% - Accent5 4 3 2 6 2" xfId="31154"/>
    <cellStyle name="20% - Accent5 4 3 2 6 3" xfId="50215"/>
    <cellStyle name="20% - Accent5 4 3 2 7" xfId="20258"/>
    <cellStyle name="20% - Accent5 4 3 2 8" xfId="39319"/>
    <cellStyle name="20% - Accent5 4 3 3" xfId="906"/>
    <cellStyle name="20% - Accent5 4 3 3 2" xfId="907"/>
    <cellStyle name="20% - Accent5 4 3 3 2 2" xfId="6983"/>
    <cellStyle name="20% - Accent5 4 3 3 2 2 2" xfId="15265"/>
    <cellStyle name="20% - Accent5 4 3 3 2 2 2 2" xfId="34327"/>
    <cellStyle name="20% - Accent5 4 3 3 2 2 2 3" xfId="53388"/>
    <cellStyle name="20% - Accent5 4 3 3 2 2 3" xfId="26049"/>
    <cellStyle name="20% - Accent5 4 3 3 2 2 4" xfId="45110"/>
    <cellStyle name="20% - Accent5 4 3 3 2 3" xfId="9477"/>
    <cellStyle name="20% - Accent5 4 3 3 2 3 2" xfId="17755"/>
    <cellStyle name="20% - Accent5 4 3 3 2 3 2 2" xfId="36817"/>
    <cellStyle name="20% - Accent5 4 3 3 2 3 2 3" xfId="55878"/>
    <cellStyle name="20% - Accent5 4 3 3 2 3 3" xfId="28539"/>
    <cellStyle name="20% - Accent5 4 3 3 2 3 4" xfId="47600"/>
    <cellStyle name="20% - Accent5 4 3 3 2 4" xfId="3769"/>
    <cellStyle name="20% - Accent5 4 3 3 2 4 2" xfId="22879"/>
    <cellStyle name="20% - Accent5 4 3 3 2 4 3" xfId="41940"/>
    <cellStyle name="20% - Accent5 4 3 3 2 5" xfId="12095"/>
    <cellStyle name="20% - Accent5 4 3 3 2 5 2" xfId="31157"/>
    <cellStyle name="20% - Accent5 4 3 3 2 5 3" xfId="50218"/>
    <cellStyle name="20% - Accent5 4 3 3 2 6" xfId="20261"/>
    <cellStyle name="20% - Accent5 4 3 3 2 7" xfId="39322"/>
    <cellStyle name="20% - Accent5 4 3 3 3" xfId="6982"/>
    <cellStyle name="20% - Accent5 4 3 3 3 2" xfId="15264"/>
    <cellStyle name="20% - Accent5 4 3 3 3 2 2" xfId="34326"/>
    <cellStyle name="20% - Accent5 4 3 3 3 2 3" xfId="53387"/>
    <cellStyle name="20% - Accent5 4 3 3 3 3" xfId="26048"/>
    <cellStyle name="20% - Accent5 4 3 3 3 4" xfId="45109"/>
    <cellStyle name="20% - Accent5 4 3 3 4" xfId="9476"/>
    <cellStyle name="20% - Accent5 4 3 3 4 2" xfId="17754"/>
    <cellStyle name="20% - Accent5 4 3 3 4 2 2" xfId="36816"/>
    <cellStyle name="20% - Accent5 4 3 3 4 2 3" xfId="55877"/>
    <cellStyle name="20% - Accent5 4 3 3 4 3" xfId="28538"/>
    <cellStyle name="20% - Accent5 4 3 3 4 4" xfId="47599"/>
    <cellStyle name="20% - Accent5 4 3 3 5" xfId="3768"/>
    <cellStyle name="20% - Accent5 4 3 3 5 2" xfId="22878"/>
    <cellStyle name="20% - Accent5 4 3 3 5 3" xfId="41939"/>
    <cellStyle name="20% - Accent5 4 3 3 6" xfId="12094"/>
    <cellStyle name="20% - Accent5 4 3 3 6 2" xfId="31156"/>
    <cellStyle name="20% - Accent5 4 3 3 6 3" xfId="50217"/>
    <cellStyle name="20% - Accent5 4 3 3 7" xfId="20260"/>
    <cellStyle name="20% - Accent5 4 3 3 8" xfId="39321"/>
    <cellStyle name="20% - Accent5 4 3 4" xfId="908"/>
    <cellStyle name="20% - Accent5 4 3 4 2" xfId="6984"/>
    <cellStyle name="20% - Accent5 4 3 4 2 2" xfId="15266"/>
    <cellStyle name="20% - Accent5 4 3 4 2 2 2" xfId="34328"/>
    <cellStyle name="20% - Accent5 4 3 4 2 2 3" xfId="53389"/>
    <cellStyle name="20% - Accent5 4 3 4 2 3" xfId="26050"/>
    <cellStyle name="20% - Accent5 4 3 4 2 4" xfId="45111"/>
    <cellStyle name="20% - Accent5 4 3 4 3" xfId="9478"/>
    <cellStyle name="20% - Accent5 4 3 4 3 2" xfId="17756"/>
    <cellStyle name="20% - Accent5 4 3 4 3 2 2" xfId="36818"/>
    <cellStyle name="20% - Accent5 4 3 4 3 2 3" xfId="55879"/>
    <cellStyle name="20% - Accent5 4 3 4 3 3" xfId="28540"/>
    <cellStyle name="20% - Accent5 4 3 4 3 4" xfId="47601"/>
    <cellStyle name="20% - Accent5 4 3 4 4" xfId="3770"/>
    <cellStyle name="20% - Accent5 4 3 4 4 2" xfId="22880"/>
    <cellStyle name="20% - Accent5 4 3 4 4 3" xfId="41941"/>
    <cellStyle name="20% - Accent5 4 3 4 5" xfId="12096"/>
    <cellStyle name="20% - Accent5 4 3 4 5 2" xfId="31158"/>
    <cellStyle name="20% - Accent5 4 3 4 5 3" xfId="50219"/>
    <cellStyle name="20% - Accent5 4 3 4 6" xfId="20262"/>
    <cellStyle name="20% - Accent5 4 3 4 7" xfId="39323"/>
    <cellStyle name="20% - Accent5 4 3 5" xfId="909"/>
    <cellStyle name="20% - Accent5 4 3 5 2" xfId="6985"/>
    <cellStyle name="20% - Accent5 4 3 5 2 2" xfId="15267"/>
    <cellStyle name="20% - Accent5 4 3 5 2 2 2" xfId="34329"/>
    <cellStyle name="20% - Accent5 4 3 5 2 2 3" xfId="53390"/>
    <cellStyle name="20% - Accent5 4 3 5 2 3" xfId="26051"/>
    <cellStyle name="20% - Accent5 4 3 5 2 4" xfId="45112"/>
    <cellStyle name="20% - Accent5 4 3 5 3" xfId="9479"/>
    <cellStyle name="20% - Accent5 4 3 5 3 2" xfId="17757"/>
    <cellStyle name="20% - Accent5 4 3 5 3 2 2" xfId="36819"/>
    <cellStyle name="20% - Accent5 4 3 5 3 2 3" xfId="55880"/>
    <cellStyle name="20% - Accent5 4 3 5 3 3" xfId="28541"/>
    <cellStyle name="20% - Accent5 4 3 5 3 4" xfId="47602"/>
    <cellStyle name="20% - Accent5 4 3 5 4" xfId="3771"/>
    <cellStyle name="20% - Accent5 4 3 5 4 2" xfId="22881"/>
    <cellStyle name="20% - Accent5 4 3 5 4 3" xfId="41942"/>
    <cellStyle name="20% - Accent5 4 3 5 5" xfId="12097"/>
    <cellStyle name="20% - Accent5 4 3 5 5 2" xfId="31159"/>
    <cellStyle name="20% - Accent5 4 3 5 5 3" xfId="50220"/>
    <cellStyle name="20% - Accent5 4 3 5 6" xfId="20263"/>
    <cellStyle name="20% - Accent5 4 3 5 7" xfId="39324"/>
    <cellStyle name="20% - Accent5 4 3 6" xfId="5982"/>
    <cellStyle name="20% - Accent5 4 3 6 2" xfId="14264"/>
    <cellStyle name="20% - Accent5 4 3 6 2 2" xfId="33326"/>
    <cellStyle name="20% - Accent5 4 3 6 2 3" xfId="52387"/>
    <cellStyle name="20% - Accent5 4 3 6 3" xfId="25048"/>
    <cellStyle name="20% - Accent5 4 3 6 4" xfId="44109"/>
    <cellStyle name="20% - Accent5 4 3 7" xfId="6979"/>
    <cellStyle name="20% - Accent5 4 3 7 2" xfId="15261"/>
    <cellStyle name="20% - Accent5 4 3 7 2 2" xfId="34323"/>
    <cellStyle name="20% - Accent5 4 3 7 2 3" xfId="53384"/>
    <cellStyle name="20% - Accent5 4 3 7 3" xfId="26045"/>
    <cellStyle name="20% - Accent5 4 3 7 4" xfId="45106"/>
    <cellStyle name="20% - Accent5 4 3 8" xfId="9473"/>
    <cellStyle name="20% - Accent5 4 3 8 2" xfId="17751"/>
    <cellStyle name="20% - Accent5 4 3 8 2 2" xfId="36813"/>
    <cellStyle name="20% - Accent5 4 3 8 2 3" xfId="55874"/>
    <cellStyle name="20% - Accent5 4 3 8 3" xfId="28535"/>
    <cellStyle name="20% - Accent5 4 3 8 4" xfId="47596"/>
    <cellStyle name="20% - Accent5 4 3 9" xfId="3765"/>
    <cellStyle name="20% - Accent5 4 3 9 2" xfId="22875"/>
    <cellStyle name="20% - Accent5 4 3 9 3" xfId="41936"/>
    <cellStyle name="20% - Accent5 4 4" xfId="910"/>
    <cellStyle name="20% - Accent5 4 4 10" xfId="20264"/>
    <cellStyle name="20% - Accent5 4 4 11" xfId="39325"/>
    <cellStyle name="20% - Accent5 4 4 2" xfId="911"/>
    <cellStyle name="20% - Accent5 4 4 2 2" xfId="912"/>
    <cellStyle name="20% - Accent5 4 4 2 2 2" xfId="6988"/>
    <cellStyle name="20% - Accent5 4 4 2 2 2 2" xfId="15270"/>
    <cellStyle name="20% - Accent5 4 4 2 2 2 2 2" xfId="34332"/>
    <cellStyle name="20% - Accent5 4 4 2 2 2 2 3" xfId="53393"/>
    <cellStyle name="20% - Accent5 4 4 2 2 2 3" xfId="26054"/>
    <cellStyle name="20% - Accent5 4 4 2 2 2 4" xfId="45115"/>
    <cellStyle name="20% - Accent5 4 4 2 2 3" xfId="9482"/>
    <cellStyle name="20% - Accent5 4 4 2 2 3 2" xfId="17760"/>
    <cellStyle name="20% - Accent5 4 4 2 2 3 2 2" xfId="36822"/>
    <cellStyle name="20% - Accent5 4 4 2 2 3 2 3" xfId="55883"/>
    <cellStyle name="20% - Accent5 4 4 2 2 3 3" xfId="28544"/>
    <cellStyle name="20% - Accent5 4 4 2 2 3 4" xfId="47605"/>
    <cellStyle name="20% - Accent5 4 4 2 2 4" xfId="3774"/>
    <cellStyle name="20% - Accent5 4 4 2 2 4 2" xfId="22884"/>
    <cellStyle name="20% - Accent5 4 4 2 2 4 3" xfId="41945"/>
    <cellStyle name="20% - Accent5 4 4 2 2 5" xfId="12100"/>
    <cellStyle name="20% - Accent5 4 4 2 2 5 2" xfId="31162"/>
    <cellStyle name="20% - Accent5 4 4 2 2 5 3" xfId="50223"/>
    <cellStyle name="20% - Accent5 4 4 2 2 6" xfId="20266"/>
    <cellStyle name="20% - Accent5 4 4 2 2 7" xfId="39327"/>
    <cellStyle name="20% - Accent5 4 4 2 3" xfId="6987"/>
    <cellStyle name="20% - Accent5 4 4 2 3 2" xfId="15269"/>
    <cellStyle name="20% - Accent5 4 4 2 3 2 2" xfId="34331"/>
    <cellStyle name="20% - Accent5 4 4 2 3 2 3" xfId="53392"/>
    <cellStyle name="20% - Accent5 4 4 2 3 3" xfId="26053"/>
    <cellStyle name="20% - Accent5 4 4 2 3 4" xfId="45114"/>
    <cellStyle name="20% - Accent5 4 4 2 4" xfId="9481"/>
    <cellStyle name="20% - Accent5 4 4 2 4 2" xfId="17759"/>
    <cellStyle name="20% - Accent5 4 4 2 4 2 2" xfId="36821"/>
    <cellStyle name="20% - Accent5 4 4 2 4 2 3" xfId="55882"/>
    <cellStyle name="20% - Accent5 4 4 2 4 3" xfId="28543"/>
    <cellStyle name="20% - Accent5 4 4 2 4 4" xfId="47604"/>
    <cellStyle name="20% - Accent5 4 4 2 5" xfId="3773"/>
    <cellStyle name="20% - Accent5 4 4 2 5 2" xfId="22883"/>
    <cellStyle name="20% - Accent5 4 4 2 5 3" xfId="41944"/>
    <cellStyle name="20% - Accent5 4 4 2 6" xfId="12099"/>
    <cellStyle name="20% - Accent5 4 4 2 6 2" xfId="31161"/>
    <cellStyle name="20% - Accent5 4 4 2 6 3" xfId="50222"/>
    <cellStyle name="20% - Accent5 4 4 2 7" xfId="20265"/>
    <cellStyle name="20% - Accent5 4 4 2 8" xfId="39326"/>
    <cellStyle name="20% - Accent5 4 4 3" xfId="913"/>
    <cellStyle name="20% - Accent5 4 4 3 2" xfId="6989"/>
    <cellStyle name="20% - Accent5 4 4 3 2 2" xfId="15271"/>
    <cellStyle name="20% - Accent5 4 4 3 2 2 2" xfId="34333"/>
    <cellStyle name="20% - Accent5 4 4 3 2 2 3" xfId="53394"/>
    <cellStyle name="20% - Accent5 4 4 3 2 3" xfId="26055"/>
    <cellStyle name="20% - Accent5 4 4 3 2 4" xfId="45116"/>
    <cellStyle name="20% - Accent5 4 4 3 3" xfId="9483"/>
    <cellStyle name="20% - Accent5 4 4 3 3 2" xfId="17761"/>
    <cellStyle name="20% - Accent5 4 4 3 3 2 2" xfId="36823"/>
    <cellStyle name="20% - Accent5 4 4 3 3 2 3" xfId="55884"/>
    <cellStyle name="20% - Accent5 4 4 3 3 3" xfId="28545"/>
    <cellStyle name="20% - Accent5 4 4 3 3 4" xfId="47606"/>
    <cellStyle name="20% - Accent5 4 4 3 4" xfId="3775"/>
    <cellStyle name="20% - Accent5 4 4 3 4 2" xfId="22885"/>
    <cellStyle name="20% - Accent5 4 4 3 4 3" xfId="41946"/>
    <cellStyle name="20% - Accent5 4 4 3 5" xfId="12101"/>
    <cellStyle name="20% - Accent5 4 4 3 5 2" xfId="31163"/>
    <cellStyle name="20% - Accent5 4 4 3 5 3" xfId="50224"/>
    <cellStyle name="20% - Accent5 4 4 3 6" xfId="20267"/>
    <cellStyle name="20% - Accent5 4 4 3 7" xfId="39328"/>
    <cellStyle name="20% - Accent5 4 4 4" xfId="914"/>
    <cellStyle name="20% - Accent5 4 4 4 2" xfId="6990"/>
    <cellStyle name="20% - Accent5 4 4 4 2 2" xfId="15272"/>
    <cellStyle name="20% - Accent5 4 4 4 2 2 2" xfId="34334"/>
    <cellStyle name="20% - Accent5 4 4 4 2 2 3" xfId="53395"/>
    <cellStyle name="20% - Accent5 4 4 4 2 3" xfId="26056"/>
    <cellStyle name="20% - Accent5 4 4 4 2 4" xfId="45117"/>
    <cellStyle name="20% - Accent5 4 4 4 3" xfId="9484"/>
    <cellStyle name="20% - Accent5 4 4 4 3 2" xfId="17762"/>
    <cellStyle name="20% - Accent5 4 4 4 3 2 2" xfId="36824"/>
    <cellStyle name="20% - Accent5 4 4 4 3 2 3" xfId="55885"/>
    <cellStyle name="20% - Accent5 4 4 4 3 3" xfId="28546"/>
    <cellStyle name="20% - Accent5 4 4 4 3 4" xfId="47607"/>
    <cellStyle name="20% - Accent5 4 4 4 4" xfId="3776"/>
    <cellStyle name="20% - Accent5 4 4 4 4 2" xfId="22886"/>
    <cellStyle name="20% - Accent5 4 4 4 4 3" xfId="41947"/>
    <cellStyle name="20% - Accent5 4 4 4 5" xfId="12102"/>
    <cellStyle name="20% - Accent5 4 4 4 5 2" xfId="31164"/>
    <cellStyle name="20% - Accent5 4 4 4 5 3" xfId="50225"/>
    <cellStyle name="20% - Accent5 4 4 4 6" xfId="20268"/>
    <cellStyle name="20% - Accent5 4 4 4 7" xfId="39329"/>
    <cellStyle name="20% - Accent5 4 4 5" xfId="5798"/>
    <cellStyle name="20% - Accent5 4 4 5 2" xfId="14080"/>
    <cellStyle name="20% - Accent5 4 4 5 2 2" xfId="33142"/>
    <cellStyle name="20% - Accent5 4 4 5 2 3" xfId="52203"/>
    <cellStyle name="20% - Accent5 4 4 5 3" xfId="24864"/>
    <cellStyle name="20% - Accent5 4 4 5 4" xfId="43925"/>
    <cellStyle name="20% - Accent5 4 4 6" xfId="6986"/>
    <cellStyle name="20% - Accent5 4 4 6 2" xfId="15268"/>
    <cellStyle name="20% - Accent5 4 4 6 2 2" xfId="34330"/>
    <cellStyle name="20% - Accent5 4 4 6 2 3" xfId="53391"/>
    <cellStyle name="20% - Accent5 4 4 6 3" xfId="26052"/>
    <cellStyle name="20% - Accent5 4 4 6 4" xfId="45113"/>
    <cellStyle name="20% - Accent5 4 4 7" xfId="9480"/>
    <cellStyle name="20% - Accent5 4 4 7 2" xfId="17758"/>
    <cellStyle name="20% - Accent5 4 4 7 2 2" xfId="36820"/>
    <cellStyle name="20% - Accent5 4 4 7 2 3" xfId="55881"/>
    <cellStyle name="20% - Accent5 4 4 7 3" xfId="28542"/>
    <cellStyle name="20% - Accent5 4 4 7 4" xfId="47603"/>
    <cellStyle name="20% - Accent5 4 4 8" xfId="3772"/>
    <cellStyle name="20% - Accent5 4 4 8 2" xfId="22882"/>
    <cellStyle name="20% - Accent5 4 4 8 3" xfId="41943"/>
    <cellStyle name="20% - Accent5 4 4 9" xfId="12098"/>
    <cellStyle name="20% - Accent5 4 4 9 2" xfId="31160"/>
    <cellStyle name="20% - Accent5 4 4 9 3" xfId="50221"/>
    <cellStyle name="20% - Accent5 4 5" xfId="915"/>
    <cellStyle name="20% - Accent5 4 5 2" xfId="916"/>
    <cellStyle name="20% - Accent5 4 5 2 2" xfId="6992"/>
    <cellStyle name="20% - Accent5 4 5 2 2 2" xfId="15274"/>
    <cellStyle name="20% - Accent5 4 5 2 2 2 2" xfId="34336"/>
    <cellStyle name="20% - Accent5 4 5 2 2 2 3" xfId="53397"/>
    <cellStyle name="20% - Accent5 4 5 2 2 3" xfId="26058"/>
    <cellStyle name="20% - Accent5 4 5 2 2 4" xfId="45119"/>
    <cellStyle name="20% - Accent5 4 5 2 3" xfId="9486"/>
    <cellStyle name="20% - Accent5 4 5 2 3 2" xfId="17764"/>
    <cellStyle name="20% - Accent5 4 5 2 3 2 2" xfId="36826"/>
    <cellStyle name="20% - Accent5 4 5 2 3 2 3" xfId="55887"/>
    <cellStyle name="20% - Accent5 4 5 2 3 3" xfId="28548"/>
    <cellStyle name="20% - Accent5 4 5 2 3 4" xfId="47609"/>
    <cellStyle name="20% - Accent5 4 5 2 4" xfId="3778"/>
    <cellStyle name="20% - Accent5 4 5 2 4 2" xfId="22888"/>
    <cellStyle name="20% - Accent5 4 5 2 4 3" xfId="41949"/>
    <cellStyle name="20% - Accent5 4 5 2 5" xfId="12104"/>
    <cellStyle name="20% - Accent5 4 5 2 5 2" xfId="31166"/>
    <cellStyle name="20% - Accent5 4 5 2 5 3" xfId="50227"/>
    <cellStyle name="20% - Accent5 4 5 2 6" xfId="20270"/>
    <cellStyle name="20% - Accent5 4 5 2 7" xfId="39331"/>
    <cellStyle name="20% - Accent5 4 5 3" xfId="6991"/>
    <cellStyle name="20% - Accent5 4 5 3 2" xfId="15273"/>
    <cellStyle name="20% - Accent5 4 5 3 2 2" xfId="34335"/>
    <cellStyle name="20% - Accent5 4 5 3 2 3" xfId="53396"/>
    <cellStyle name="20% - Accent5 4 5 3 3" xfId="26057"/>
    <cellStyle name="20% - Accent5 4 5 3 4" xfId="45118"/>
    <cellStyle name="20% - Accent5 4 5 4" xfId="9485"/>
    <cellStyle name="20% - Accent5 4 5 4 2" xfId="17763"/>
    <cellStyle name="20% - Accent5 4 5 4 2 2" xfId="36825"/>
    <cellStyle name="20% - Accent5 4 5 4 2 3" xfId="55886"/>
    <cellStyle name="20% - Accent5 4 5 4 3" xfId="28547"/>
    <cellStyle name="20% - Accent5 4 5 4 4" xfId="47608"/>
    <cellStyle name="20% - Accent5 4 5 5" xfId="3777"/>
    <cellStyle name="20% - Accent5 4 5 5 2" xfId="22887"/>
    <cellStyle name="20% - Accent5 4 5 5 3" xfId="41948"/>
    <cellStyle name="20% - Accent5 4 5 6" xfId="12103"/>
    <cellStyle name="20% - Accent5 4 5 6 2" xfId="31165"/>
    <cellStyle name="20% - Accent5 4 5 6 3" xfId="50226"/>
    <cellStyle name="20% - Accent5 4 5 7" xfId="20269"/>
    <cellStyle name="20% - Accent5 4 5 8" xfId="39330"/>
    <cellStyle name="20% - Accent5 4 6" xfId="917"/>
    <cellStyle name="20% - Accent5 4 6 2" xfId="918"/>
    <cellStyle name="20% - Accent5 4 6 2 2" xfId="6994"/>
    <cellStyle name="20% - Accent5 4 6 2 2 2" xfId="15276"/>
    <cellStyle name="20% - Accent5 4 6 2 2 2 2" xfId="34338"/>
    <cellStyle name="20% - Accent5 4 6 2 2 2 3" xfId="53399"/>
    <cellStyle name="20% - Accent5 4 6 2 2 3" xfId="26060"/>
    <cellStyle name="20% - Accent5 4 6 2 2 4" xfId="45121"/>
    <cellStyle name="20% - Accent5 4 6 2 3" xfId="9488"/>
    <cellStyle name="20% - Accent5 4 6 2 3 2" xfId="17766"/>
    <cellStyle name="20% - Accent5 4 6 2 3 2 2" xfId="36828"/>
    <cellStyle name="20% - Accent5 4 6 2 3 2 3" xfId="55889"/>
    <cellStyle name="20% - Accent5 4 6 2 3 3" xfId="28550"/>
    <cellStyle name="20% - Accent5 4 6 2 3 4" xfId="47611"/>
    <cellStyle name="20% - Accent5 4 6 2 4" xfId="3780"/>
    <cellStyle name="20% - Accent5 4 6 2 4 2" xfId="22890"/>
    <cellStyle name="20% - Accent5 4 6 2 4 3" xfId="41951"/>
    <cellStyle name="20% - Accent5 4 6 2 5" xfId="12106"/>
    <cellStyle name="20% - Accent5 4 6 2 5 2" xfId="31168"/>
    <cellStyle name="20% - Accent5 4 6 2 5 3" xfId="50229"/>
    <cellStyle name="20% - Accent5 4 6 2 6" xfId="20272"/>
    <cellStyle name="20% - Accent5 4 6 2 7" xfId="39333"/>
    <cellStyle name="20% - Accent5 4 6 3" xfId="6993"/>
    <cellStyle name="20% - Accent5 4 6 3 2" xfId="15275"/>
    <cellStyle name="20% - Accent5 4 6 3 2 2" xfId="34337"/>
    <cellStyle name="20% - Accent5 4 6 3 2 3" xfId="53398"/>
    <cellStyle name="20% - Accent5 4 6 3 3" xfId="26059"/>
    <cellStyle name="20% - Accent5 4 6 3 4" xfId="45120"/>
    <cellStyle name="20% - Accent5 4 6 4" xfId="9487"/>
    <cellStyle name="20% - Accent5 4 6 4 2" xfId="17765"/>
    <cellStyle name="20% - Accent5 4 6 4 2 2" xfId="36827"/>
    <cellStyle name="20% - Accent5 4 6 4 2 3" xfId="55888"/>
    <cellStyle name="20% - Accent5 4 6 4 3" xfId="28549"/>
    <cellStyle name="20% - Accent5 4 6 4 4" xfId="47610"/>
    <cellStyle name="20% - Accent5 4 6 5" xfId="3779"/>
    <cellStyle name="20% - Accent5 4 6 5 2" xfId="22889"/>
    <cellStyle name="20% - Accent5 4 6 5 3" xfId="41950"/>
    <cellStyle name="20% - Accent5 4 6 6" xfId="12105"/>
    <cellStyle name="20% - Accent5 4 6 6 2" xfId="31167"/>
    <cellStyle name="20% - Accent5 4 6 6 3" xfId="50228"/>
    <cellStyle name="20% - Accent5 4 6 7" xfId="20271"/>
    <cellStyle name="20% - Accent5 4 6 8" xfId="39332"/>
    <cellStyle name="20% - Accent5 4 7" xfId="919"/>
    <cellStyle name="20% - Accent5 4 7 2" xfId="6995"/>
    <cellStyle name="20% - Accent5 4 7 2 2" xfId="15277"/>
    <cellStyle name="20% - Accent5 4 7 2 2 2" xfId="34339"/>
    <cellStyle name="20% - Accent5 4 7 2 2 3" xfId="53400"/>
    <cellStyle name="20% - Accent5 4 7 2 3" xfId="26061"/>
    <cellStyle name="20% - Accent5 4 7 2 4" xfId="45122"/>
    <cellStyle name="20% - Accent5 4 7 3" xfId="9489"/>
    <cellStyle name="20% - Accent5 4 7 3 2" xfId="17767"/>
    <cellStyle name="20% - Accent5 4 7 3 2 2" xfId="36829"/>
    <cellStyle name="20% - Accent5 4 7 3 2 3" xfId="55890"/>
    <cellStyle name="20% - Accent5 4 7 3 3" xfId="28551"/>
    <cellStyle name="20% - Accent5 4 7 3 4" xfId="47612"/>
    <cellStyle name="20% - Accent5 4 7 4" xfId="3781"/>
    <cellStyle name="20% - Accent5 4 7 4 2" xfId="22891"/>
    <cellStyle name="20% - Accent5 4 7 4 3" xfId="41952"/>
    <cellStyle name="20% - Accent5 4 7 5" xfId="12107"/>
    <cellStyle name="20% - Accent5 4 7 5 2" xfId="31169"/>
    <cellStyle name="20% - Accent5 4 7 5 3" xfId="50230"/>
    <cellStyle name="20% - Accent5 4 7 6" xfId="20273"/>
    <cellStyle name="20% - Accent5 4 7 7" xfId="39334"/>
    <cellStyle name="20% - Accent5 4 8" xfId="920"/>
    <cellStyle name="20% - Accent5 4 8 2" xfId="6996"/>
    <cellStyle name="20% - Accent5 4 8 2 2" xfId="15278"/>
    <cellStyle name="20% - Accent5 4 8 2 2 2" xfId="34340"/>
    <cellStyle name="20% - Accent5 4 8 2 2 3" xfId="53401"/>
    <cellStyle name="20% - Accent5 4 8 2 3" xfId="26062"/>
    <cellStyle name="20% - Accent5 4 8 2 4" xfId="45123"/>
    <cellStyle name="20% - Accent5 4 8 3" xfId="9490"/>
    <cellStyle name="20% - Accent5 4 8 3 2" xfId="17768"/>
    <cellStyle name="20% - Accent5 4 8 3 2 2" xfId="36830"/>
    <cellStyle name="20% - Accent5 4 8 3 2 3" xfId="55891"/>
    <cellStyle name="20% - Accent5 4 8 3 3" xfId="28552"/>
    <cellStyle name="20% - Accent5 4 8 3 4" xfId="47613"/>
    <cellStyle name="20% - Accent5 4 8 4" xfId="3782"/>
    <cellStyle name="20% - Accent5 4 8 4 2" xfId="22892"/>
    <cellStyle name="20% - Accent5 4 8 4 3" xfId="41953"/>
    <cellStyle name="20% - Accent5 4 8 5" xfId="12108"/>
    <cellStyle name="20% - Accent5 4 8 5 2" xfId="31170"/>
    <cellStyle name="20% - Accent5 4 8 5 3" xfId="50231"/>
    <cellStyle name="20% - Accent5 4 8 6" xfId="20274"/>
    <cellStyle name="20% - Accent5 4 8 7" xfId="39335"/>
    <cellStyle name="20% - Accent5 4 9" xfId="5682"/>
    <cellStyle name="20% - Accent5 4 9 2" xfId="13968"/>
    <cellStyle name="20% - Accent5 4 9 2 2" xfId="33030"/>
    <cellStyle name="20% - Accent5 4 9 2 3" xfId="52091"/>
    <cellStyle name="20% - Accent5 4 9 3" xfId="24752"/>
    <cellStyle name="20% - Accent5 4 9 4" xfId="43813"/>
    <cellStyle name="20% - Accent5 5" xfId="921"/>
    <cellStyle name="20% - Accent5 5 10" xfId="12109"/>
    <cellStyle name="20% - Accent5 5 10 2" xfId="31171"/>
    <cellStyle name="20% - Accent5 5 10 3" xfId="50232"/>
    <cellStyle name="20% - Accent5 5 11" xfId="20275"/>
    <cellStyle name="20% - Accent5 5 12" xfId="39336"/>
    <cellStyle name="20% - Accent5 5 2" xfId="922"/>
    <cellStyle name="20% - Accent5 5 2 2" xfId="923"/>
    <cellStyle name="20% - Accent5 5 2 2 2" xfId="6999"/>
    <cellStyle name="20% - Accent5 5 2 2 2 2" xfId="15281"/>
    <cellStyle name="20% - Accent5 5 2 2 2 2 2" xfId="34343"/>
    <cellStyle name="20% - Accent5 5 2 2 2 2 3" xfId="53404"/>
    <cellStyle name="20% - Accent5 5 2 2 2 3" xfId="26065"/>
    <cellStyle name="20% - Accent5 5 2 2 2 4" xfId="45126"/>
    <cellStyle name="20% - Accent5 5 2 2 3" xfId="9493"/>
    <cellStyle name="20% - Accent5 5 2 2 3 2" xfId="17771"/>
    <cellStyle name="20% - Accent5 5 2 2 3 2 2" xfId="36833"/>
    <cellStyle name="20% - Accent5 5 2 2 3 2 3" xfId="55894"/>
    <cellStyle name="20% - Accent5 5 2 2 3 3" xfId="28555"/>
    <cellStyle name="20% - Accent5 5 2 2 3 4" xfId="47616"/>
    <cellStyle name="20% - Accent5 5 2 2 4" xfId="3785"/>
    <cellStyle name="20% - Accent5 5 2 2 4 2" xfId="22895"/>
    <cellStyle name="20% - Accent5 5 2 2 4 3" xfId="41956"/>
    <cellStyle name="20% - Accent5 5 2 2 5" xfId="12111"/>
    <cellStyle name="20% - Accent5 5 2 2 5 2" xfId="31173"/>
    <cellStyle name="20% - Accent5 5 2 2 5 3" xfId="50234"/>
    <cellStyle name="20% - Accent5 5 2 2 6" xfId="20277"/>
    <cellStyle name="20% - Accent5 5 2 2 7" xfId="39338"/>
    <cellStyle name="20% - Accent5 5 2 3" xfId="6998"/>
    <cellStyle name="20% - Accent5 5 2 3 2" xfId="15280"/>
    <cellStyle name="20% - Accent5 5 2 3 2 2" xfId="34342"/>
    <cellStyle name="20% - Accent5 5 2 3 2 3" xfId="53403"/>
    <cellStyle name="20% - Accent5 5 2 3 3" xfId="26064"/>
    <cellStyle name="20% - Accent5 5 2 3 4" xfId="45125"/>
    <cellStyle name="20% - Accent5 5 2 4" xfId="9492"/>
    <cellStyle name="20% - Accent5 5 2 4 2" xfId="17770"/>
    <cellStyle name="20% - Accent5 5 2 4 2 2" xfId="36832"/>
    <cellStyle name="20% - Accent5 5 2 4 2 3" xfId="55893"/>
    <cellStyle name="20% - Accent5 5 2 4 3" xfId="28554"/>
    <cellStyle name="20% - Accent5 5 2 4 4" xfId="47615"/>
    <cellStyle name="20% - Accent5 5 2 5" xfId="3784"/>
    <cellStyle name="20% - Accent5 5 2 5 2" xfId="22894"/>
    <cellStyle name="20% - Accent5 5 2 5 3" xfId="41955"/>
    <cellStyle name="20% - Accent5 5 2 6" xfId="12110"/>
    <cellStyle name="20% - Accent5 5 2 6 2" xfId="31172"/>
    <cellStyle name="20% - Accent5 5 2 6 3" xfId="50233"/>
    <cellStyle name="20% - Accent5 5 2 7" xfId="20276"/>
    <cellStyle name="20% - Accent5 5 2 8" xfId="39337"/>
    <cellStyle name="20% - Accent5 5 3" xfId="924"/>
    <cellStyle name="20% - Accent5 5 3 2" xfId="925"/>
    <cellStyle name="20% - Accent5 5 3 2 2" xfId="7001"/>
    <cellStyle name="20% - Accent5 5 3 2 2 2" xfId="15283"/>
    <cellStyle name="20% - Accent5 5 3 2 2 2 2" xfId="34345"/>
    <cellStyle name="20% - Accent5 5 3 2 2 2 3" xfId="53406"/>
    <cellStyle name="20% - Accent5 5 3 2 2 3" xfId="26067"/>
    <cellStyle name="20% - Accent5 5 3 2 2 4" xfId="45128"/>
    <cellStyle name="20% - Accent5 5 3 2 3" xfId="9495"/>
    <cellStyle name="20% - Accent5 5 3 2 3 2" xfId="17773"/>
    <cellStyle name="20% - Accent5 5 3 2 3 2 2" xfId="36835"/>
    <cellStyle name="20% - Accent5 5 3 2 3 2 3" xfId="55896"/>
    <cellStyle name="20% - Accent5 5 3 2 3 3" xfId="28557"/>
    <cellStyle name="20% - Accent5 5 3 2 3 4" xfId="47618"/>
    <cellStyle name="20% - Accent5 5 3 2 4" xfId="3787"/>
    <cellStyle name="20% - Accent5 5 3 2 4 2" xfId="22897"/>
    <cellStyle name="20% - Accent5 5 3 2 4 3" xfId="41958"/>
    <cellStyle name="20% - Accent5 5 3 2 5" xfId="12113"/>
    <cellStyle name="20% - Accent5 5 3 2 5 2" xfId="31175"/>
    <cellStyle name="20% - Accent5 5 3 2 5 3" xfId="50236"/>
    <cellStyle name="20% - Accent5 5 3 2 6" xfId="20279"/>
    <cellStyle name="20% - Accent5 5 3 2 7" xfId="39340"/>
    <cellStyle name="20% - Accent5 5 3 3" xfId="7000"/>
    <cellStyle name="20% - Accent5 5 3 3 2" xfId="15282"/>
    <cellStyle name="20% - Accent5 5 3 3 2 2" xfId="34344"/>
    <cellStyle name="20% - Accent5 5 3 3 2 3" xfId="53405"/>
    <cellStyle name="20% - Accent5 5 3 3 3" xfId="26066"/>
    <cellStyle name="20% - Accent5 5 3 3 4" xfId="45127"/>
    <cellStyle name="20% - Accent5 5 3 4" xfId="9494"/>
    <cellStyle name="20% - Accent5 5 3 4 2" xfId="17772"/>
    <cellStyle name="20% - Accent5 5 3 4 2 2" xfId="36834"/>
    <cellStyle name="20% - Accent5 5 3 4 2 3" xfId="55895"/>
    <cellStyle name="20% - Accent5 5 3 4 3" xfId="28556"/>
    <cellStyle name="20% - Accent5 5 3 4 4" xfId="47617"/>
    <cellStyle name="20% - Accent5 5 3 5" xfId="3786"/>
    <cellStyle name="20% - Accent5 5 3 5 2" xfId="22896"/>
    <cellStyle name="20% - Accent5 5 3 5 3" xfId="41957"/>
    <cellStyle name="20% - Accent5 5 3 6" xfId="12112"/>
    <cellStyle name="20% - Accent5 5 3 6 2" xfId="31174"/>
    <cellStyle name="20% - Accent5 5 3 6 3" xfId="50235"/>
    <cellStyle name="20% - Accent5 5 3 7" xfId="20278"/>
    <cellStyle name="20% - Accent5 5 3 8" xfId="39339"/>
    <cellStyle name="20% - Accent5 5 4" xfId="926"/>
    <cellStyle name="20% - Accent5 5 4 2" xfId="7002"/>
    <cellStyle name="20% - Accent5 5 4 2 2" xfId="15284"/>
    <cellStyle name="20% - Accent5 5 4 2 2 2" xfId="34346"/>
    <cellStyle name="20% - Accent5 5 4 2 2 3" xfId="53407"/>
    <cellStyle name="20% - Accent5 5 4 2 3" xfId="26068"/>
    <cellStyle name="20% - Accent5 5 4 2 4" xfId="45129"/>
    <cellStyle name="20% - Accent5 5 4 3" xfId="9496"/>
    <cellStyle name="20% - Accent5 5 4 3 2" xfId="17774"/>
    <cellStyle name="20% - Accent5 5 4 3 2 2" xfId="36836"/>
    <cellStyle name="20% - Accent5 5 4 3 2 3" xfId="55897"/>
    <cellStyle name="20% - Accent5 5 4 3 3" xfId="28558"/>
    <cellStyle name="20% - Accent5 5 4 3 4" xfId="47619"/>
    <cellStyle name="20% - Accent5 5 4 4" xfId="3788"/>
    <cellStyle name="20% - Accent5 5 4 4 2" xfId="22898"/>
    <cellStyle name="20% - Accent5 5 4 4 3" xfId="41959"/>
    <cellStyle name="20% - Accent5 5 4 5" xfId="12114"/>
    <cellStyle name="20% - Accent5 5 4 5 2" xfId="31176"/>
    <cellStyle name="20% - Accent5 5 4 5 3" xfId="50237"/>
    <cellStyle name="20% - Accent5 5 4 6" xfId="20280"/>
    <cellStyle name="20% - Accent5 5 4 7" xfId="39341"/>
    <cellStyle name="20% - Accent5 5 5" xfId="927"/>
    <cellStyle name="20% - Accent5 5 5 2" xfId="7003"/>
    <cellStyle name="20% - Accent5 5 5 2 2" xfId="15285"/>
    <cellStyle name="20% - Accent5 5 5 2 2 2" xfId="34347"/>
    <cellStyle name="20% - Accent5 5 5 2 2 3" xfId="53408"/>
    <cellStyle name="20% - Accent5 5 5 2 3" xfId="26069"/>
    <cellStyle name="20% - Accent5 5 5 2 4" xfId="45130"/>
    <cellStyle name="20% - Accent5 5 5 3" xfId="9497"/>
    <cellStyle name="20% - Accent5 5 5 3 2" xfId="17775"/>
    <cellStyle name="20% - Accent5 5 5 3 2 2" xfId="36837"/>
    <cellStyle name="20% - Accent5 5 5 3 2 3" xfId="55898"/>
    <cellStyle name="20% - Accent5 5 5 3 3" xfId="28559"/>
    <cellStyle name="20% - Accent5 5 5 3 4" xfId="47620"/>
    <cellStyle name="20% - Accent5 5 5 4" xfId="3789"/>
    <cellStyle name="20% - Accent5 5 5 4 2" xfId="22899"/>
    <cellStyle name="20% - Accent5 5 5 4 3" xfId="41960"/>
    <cellStyle name="20% - Accent5 5 5 5" xfId="12115"/>
    <cellStyle name="20% - Accent5 5 5 5 2" xfId="31177"/>
    <cellStyle name="20% - Accent5 5 5 5 3" xfId="50238"/>
    <cellStyle name="20% - Accent5 5 5 6" xfId="20281"/>
    <cellStyle name="20% - Accent5 5 5 7" xfId="39342"/>
    <cellStyle name="20% - Accent5 5 6" xfId="5743"/>
    <cellStyle name="20% - Accent5 5 6 2" xfId="14028"/>
    <cellStyle name="20% - Accent5 5 6 2 2" xfId="33090"/>
    <cellStyle name="20% - Accent5 5 6 2 3" xfId="52151"/>
    <cellStyle name="20% - Accent5 5 6 3" xfId="24812"/>
    <cellStyle name="20% - Accent5 5 6 4" xfId="43873"/>
    <cellStyle name="20% - Accent5 5 7" xfId="6997"/>
    <cellStyle name="20% - Accent5 5 7 2" xfId="15279"/>
    <cellStyle name="20% - Accent5 5 7 2 2" xfId="34341"/>
    <cellStyle name="20% - Accent5 5 7 2 3" xfId="53402"/>
    <cellStyle name="20% - Accent5 5 7 3" xfId="26063"/>
    <cellStyle name="20% - Accent5 5 7 4" xfId="45124"/>
    <cellStyle name="20% - Accent5 5 8" xfId="9491"/>
    <cellStyle name="20% - Accent5 5 8 2" xfId="17769"/>
    <cellStyle name="20% - Accent5 5 8 2 2" xfId="36831"/>
    <cellStyle name="20% - Accent5 5 8 2 3" xfId="55892"/>
    <cellStyle name="20% - Accent5 5 8 3" xfId="28553"/>
    <cellStyle name="20% - Accent5 5 8 4" xfId="47614"/>
    <cellStyle name="20% - Accent5 5 9" xfId="3783"/>
    <cellStyle name="20% - Accent5 5 9 2" xfId="22893"/>
    <cellStyle name="20% - Accent5 5 9 3" xfId="41954"/>
    <cellStyle name="20% - Accent5 6" xfId="928"/>
    <cellStyle name="20% - Accent5 6 10" xfId="12116"/>
    <cellStyle name="20% - Accent5 6 10 2" xfId="31178"/>
    <cellStyle name="20% - Accent5 6 10 3" xfId="50239"/>
    <cellStyle name="20% - Accent5 6 11" xfId="20282"/>
    <cellStyle name="20% - Accent5 6 12" xfId="39343"/>
    <cellStyle name="20% - Accent5 6 2" xfId="929"/>
    <cellStyle name="20% - Accent5 6 2 2" xfId="930"/>
    <cellStyle name="20% - Accent5 6 2 2 2" xfId="7006"/>
    <cellStyle name="20% - Accent5 6 2 2 2 2" xfId="15288"/>
    <cellStyle name="20% - Accent5 6 2 2 2 2 2" xfId="34350"/>
    <cellStyle name="20% - Accent5 6 2 2 2 2 3" xfId="53411"/>
    <cellStyle name="20% - Accent5 6 2 2 2 3" xfId="26072"/>
    <cellStyle name="20% - Accent5 6 2 2 2 4" xfId="45133"/>
    <cellStyle name="20% - Accent5 6 2 2 3" xfId="9500"/>
    <cellStyle name="20% - Accent5 6 2 2 3 2" xfId="17778"/>
    <cellStyle name="20% - Accent5 6 2 2 3 2 2" xfId="36840"/>
    <cellStyle name="20% - Accent5 6 2 2 3 2 3" xfId="55901"/>
    <cellStyle name="20% - Accent5 6 2 2 3 3" xfId="28562"/>
    <cellStyle name="20% - Accent5 6 2 2 3 4" xfId="47623"/>
    <cellStyle name="20% - Accent5 6 2 2 4" xfId="3792"/>
    <cellStyle name="20% - Accent5 6 2 2 4 2" xfId="22902"/>
    <cellStyle name="20% - Accent5 6 2 2 4 3" xfId="41963"/>
    <cellStyle name="20% - Accent5 6 2 2 5" xfId="12118"/>
    <cellStyle name="20% - Accent5 6 2 2 5 2" xfId="31180"/>
    <cellStyle name="20% - Accent5 6 2 2 5 3" xfId="50241"/>
    <cellStyle name="20% - Accent5 6 2 2 6" xfId="20284"/>
    <cellStyle name="20% - Accent5 6 2 2 7" xfId="39345"/>
    <cellStyle name="20% - Accent5 6 2 3" xfId="7005"/>
    <cellStyle name="20% - Accent5 6 2 3 2" xfId="15287"/>
    <cellStyle name="20% - Accent5 6 2 3 2 2" xfId="34349"/>
    <cellStyle name="20% - Accent5 6 2 3 2 3" xfId="53410"/>
    <cellStyle name="20% - Accent5 6 2 3 3" xfId="26071"/>
    <cellStyle name="20% - Accent5 6 2 3 4" xfId="45132"/>
    <cellStyle name="20% - Accent5 6 2 4" xfId="9499"/>
    <cellStyle name="20% - Accent5 6 2 4 2" xfId="17777"/>
    <cellStyle name="20% - Accent5 6 2 4 2 2" xfId="36839"/>
    <cellStyle name="20% - Accent5 6 2 4 2 3" xfId="55900"/>
    <cellStyle name="20% - Accent5 6 2 4 3" xfId="28561"/>
    <cellStyle name="20% - Accent5 6 2 4 4" xfId="47622"/>
    <cellStyle name="20% - Accent5 6 2 5" xfId="3791"/>
    <cellStyle name="20% - Accent5 6 2 5 2" xfId="22901"/>
    <cellStyle name="20% - Accent5 6 2 5 3" xfId="41962"/>
    <cellStyle name="20% - Accent5 6 2 6" xfId="12117"/>
    <cellStyle name="20% - Accent5 6 2 6 2" xfId="31179"/>
    <cellStyle name="20% - Accent5 6 2 6 3" xfId="50240"/>
    <cellStyle name="20% - Accent5 6 2 7" xfId="20283"/>
    <cellStyle name="20% - Accent5 6 2 8" xfId="39344"/>
    <cellStyle name="20% - Accent5 6 3" xfId="931"/>
    <cellStyle name="20% - Accent5 6 3 2" xfId="932"/>
    <cellStyle name="20% - Accent5 6 3 2 2" xfId="7008"/>
    <cellStyle name="20% - Accent5 6 3 2 2 2" xfId="15290"/>
    <cellStyle name="20% - Accent5 6 3 2 2 2 2" xfId="34352"/>
    <cellStyle name="20% - Accent5 6 3 2 2 2 3" xfId="53413"/>
    <cellStyle name="20% - Accent5 6 3 2 2 3" xfId="26074"/>
    <cellStyle name="20% - Accent5 6 3 2 2 4" xfId="45135"/>
    <cellStyle name="20% - Accent5 6 3 2 3" xfId="9502"/>
    <cellStyle name="20% - Accent5 6 3 2 3 2" xfId="17780"/>
    <cellStyle name="20% - Accent5 6 3 2 3 2 2" xfId="36842"/>
    <cellStyle name="20% - Accent5 6 3 2 3 2 3" xfId="55903"/>
    <cellStyle name="20% - Accent5 6 3 2 3 3" xfId="28564"/>
    <cellStyle name="20% - Accent5 6 3 2 3 4" xfId="47625"/>
    <cellStyle name="20% - Accent5 6 3 2 4" xfId="3794"/>
    <cellStyle name="20% - Accent5 6 3 2 4 2" xfId="22904"/>
    <cellStyle name="20% - Accent5 6 3 2 4 3" xfId="41965"/>
    <cellStyle name="20% - Accent5 6 3 2 5" xfId="12120"/>
    <cellStyle name="20% - Accent5 6 3 2 5 2" xfId="31182"/>
    <cellStyle name="20% - Accent5 6 3 2 5 3" xfId="50243"/>
    <cellStyle name="20% - Accent5 6 3 2 6" xfId="20286"/>
    <cellStyle name="20% - Accent5 6 3 2 7" xfId="39347"/>
    <cellStyle name="20% - Accent5 6 3 3" xfId="7007"/>
    <cellStyle name="20% - Accent5 6 3 3 2" xfId="15289"/>
    <cellStyle name="20% - Accent5 6 3 3 2 2" xfId="34351"/>
    <cellStyle name="20% - Accent5 6 3 3 2 3" xfId="53412"/>
    <cellStyle name="20% - Accent5 6 3 3 3" xfId="26073"/>
    <cellStyle name="20% - Accent5 6 3 3 4" xfId="45134"/>
    <cellStyle name="20% - Accent5 6 3 4" xfId="9501"/>
    <cellStyle name="20% - Accent5 6 3 4 2" xfId="17779"/>
    <cellStyle name="20% - Accent5 6 3 4 2 2" xfId="36841"/>
    <cellStyle name="20% - Accent5 6 3 4 2 3" xfId="55902"/>
    <cellStyle name="20% - Accent5 6 3 4 3" xfId="28563"/>
    <cellStyle name="20% - Accent5 6 3 4 4" xfId="47624"/>
    <cellStyle name="20% - Accent5 6 3 5" xfId="3793"/>
    <cellStyle name="20% - Accent5 6 3 5 2" xfId="22903"/>
    <cellStyle name="20% - Accent5 6 3 5 3" xfId="41964"/>
    <cellStyle name="20% - Accent5 6 3 6" xfId="12119"/>
    <cellStyle name="20% - Accent5 6 3 6 2" xfId="31181"/>
    <cellStyle name="20% - Accent5 6 3 6 3" xfId="50242"/>
    <cellStyle name="20% - Accent5 6 3 7" xfId="20285"/>
    <cellStyle name="20% - Accent5 6 3 8" xfId="39346"/>
    <cellStyle name="20% - Accent5 6 4" xfId="933"/>
    <cellStyle name="20% - Accent5 6 4 2" xfId="7009"/>
    <cellStyle name="20% - Accent5 6 4 2 2" xfId="15291"/>
    <cellStyle name="20% - Accent5 6 4 2 2 2" xfId="34353"/>
    <cellStyle name="20% - Accent5 6 4 2 2 3" xfId="53414"/>
    <cellStyle name="20% - Accent5 6 4 2 3" xfId="26075"/>
    <cellStyle name="20% - Accent5 6 4 2 4" xfId="45136"/>
    <cellStyle name="20% - Accent5 6 4 3" xfId="9503"/>
    <cellStyle name="20% - Accent5 6 4 3 2" xfId="17781"/>
    <cellStyle name="20% - Accent5 6 4 3 2 2" xfId="36843"/>
    <cellStyle name="20% - Accent5 6 4 3 2 3" xfId="55904"/>
    <cellStyle name="20% - Accent5 6 4 3 3" xfId="28565"/>
    <cellStyle name="20% - Accent5 6 4 3 4" xfId="47626"/>
    <cellStyle name="20% - Accent5 6 4 4" xfId="3795"/>
    <cellStyle name="20% - Accent5 6 4 4 2" xfId="22905"/>
    <cellStyle name="20% - Accent5 6 4 4 3" xfId="41966"/>
    <cellStyle name="20% - Accent5 6 4 5" xfId="12121"/>
    <cellStyle name="20% - Accent5 6 4 5 2" xfId="31183"/>
    <cellStyle name="20% - Accent5 6 4 5 3" xfId="50244"/>
    <cellStyle name="20% - Accent5 6 4 6" xfId="20287"/>
    <cellStyle name="20% - Accent5 6 4 7" xfId="39348"/>
    <cellStyle name="20% - Accent5 6 5" xfId="934"/>
    <cellStyle name="20% - Accent5 6 5 2" xfId="7010"/>
    <cellStyle name="20% - Accent5 6 5 2 2" xfId="15292"/>
    <cellStyle name="20% - Accent5 6 5 2 2 2" xfId="34354"/>
    <cellStyle name="20% - Accent5 6 5 2 2 3" xfId="53415"/>
    <cellStyle name="20% - Accent5 6 5 2 3" xfId="26076"/>
    <cellStyle name="20% - Accent5 6 5 2 4" xfId="45137"/>
    <cellStyle name="20% - Accent5 6 5 3" xfId="9504"/>
    <cellStyle name="20% - Accent5 6 5 3 2" xfId="17782"/>
    <cellStyle name="20% - Accent5 6 5 3 2 2" xfId="36844"/>
    <cellStyle name="20% - Accent5 6 5 3 2 3" xfId="55905"/>
    <cellStyle name="20% - Accent5 6 5 3 3" xfId="28566"/>
    <cellStyle name="20% - Accent5 6 5 3 4" xfId="47627"/>
    <cellStyle name="20% - Accent5 6 5 4" xfId="3796"/>
    <cellStyle name="20% - Accent5 6 5 4 2" xfId="22906"/>
    <cellStyle name="20% - Accent5 6 5 4 3" xfId="41967"/>
    <cellStyle name="20% - Accent5 6 5 5" xfId="12122"/>
    <cellStyle name="20% - Accent5 6 5 5 2" xfId="31184"/>
    <cellStyle name="20% - Accent5 6 5 5 3" xfId="50245"/>
    <cellStyle name="20% - Accent5 6 5 6" xfId="20288"/>
    <cellStyle name="20% - Accent5 6 5 7" xfId="39349"/>
    <cellStyle name="20% - Accent5 6 6" xfId="5832"/>
    <cellStyle name="20% - Accent5 6 6 2" xfId="14114"/>
    <cellStyle name="20% - Accent5 6 6 2 2" xfId="33176"/>
    <cellStyle name="20% - Accent5 6 6 2 3" xfId="52237"/>
    <cellStyle name="20% - Accent5 6 6 3" xfId="24898"/>
    <cellStyle name="20% - Accent5 6 6 4" xfId="43959"/>
    <cellStyle name="20% - Accent5 6 7" xfId="7004"/>
    <cellStyle name="20% - Accent5 6 7 2" xfId="15286"/>
    <cellStyle name="20% - Accent5 6 7 2 2" xfId="34348"/>
    <cellStyle name="20% - Accent5 6 7 2 3" xfId="53409"/>
    <cellStyle name="20% - Accent5 6 7 3" xfId="26070"/>
    <cellStyle name="20% - Accent5 6 7 4" xfId="45131"/>
    <cellStyle name="20% - Accent5 6 8" xfId="9498"/>
    <cellStyle name="20% - Accent5 6 8 2" xfId="17776"/>
    <cellStyle name="20% - Accent5 6 8 2 2" xfId="36838"/>
    <cellStyle name="20% - Accent5 6 8 2 3" xfId="55899"/>
    <cellStyle name="20% - Accent5 6 8 3" xfId="28560"/>
    <cellStyle name="20% - Accent5 6 8 4" xfId="47621"/>
    <cellStyle name="20% - Accent5 6 9" xfId="3790"/>
    <cellStyle name="20% - Accent5 6 9 2" xfId="22900"/>
    <cellStyle name="20% - Accent5 6 9 3" xfId="41961"/>
    <cellStyle name="20% - Accent5 7" xfId="935"/>
    <cellStyle name="20% - Accent5 7 10" xfId="12123"/>
    <cellStyle name="20% - Accent5 7 10 2" xfId="31185"/>
    <cellStyle name="20% - Accent5 7 10 3" xfId="50246"/>
    <cellStyle name="20% - Accent5 7 11" xfId="20289"/>
    <cellStyle name="20% - Accent5 7 12" xfId="39350"/>
    <cellStyle name="20% - Accent5 7 2" xfId="936"/>
    <cellStyle name="20% - Accent5 7 2 2" xfId="937"/>
    <cellStyle name="20% - Accent5 7 2 2 2" xfId="7013"/>
    <cellStyle name="20% - Accent5 7 2 2 2 2" xfId="15295"/>
    <cellStyle name="20% - Accent5 7 2 2 2 2 2" xfId="34357"/>
    <cellStyle name="20% - Accent5 7 2 2 2 2 3" xfId="53418"/>
    <cellStyle name="20% - Accent5 7 2 2 2 3" xfId="26079"/>
    <cellStyle name="20% - Accent5 7 2 2 2 4" xfId="45140"/>
    <cellStyle name="20% - Accent5 7 2 2 3" xfId="9507"/>
    <cellStyle name="20% - Accent5 7 2 2 3 2" xfId="17785"/>
    <cellStyle name="20% - Accent5 7 2 2 3 2 2" xfId="36847"/>
    <cellStyle name="20% - Accent5 7 2 2 3 2 3" xfId="55908"/>
    <cellStyle name="20% - Accent5 7 2 2 3 3" xfId="28569"/>
    <cellStyle name="20% - Accent5 7 2 2 3 4" xfId="47630"/>
    <cellStyle name="20% - Accent5 7 2 2 4" xfId="3799"/>
    <cellStyle name="20% - Accent5 7 2 2 4 2" xfId="22909"/>
    <cellStyle name="20% - Accent5 7 2 2 4 3" xfId="41970"/>
    <cellStyle name="20% - Accent5 7 2 2 5" xfId="12125"/>
    <cellStyle name="20% - Accent5 7 2 2 5 2" xfId="31187"/>
    <cellStyle name="20% - Accent5 7 2 2 5 3" xfId="50248"/>
    <cellStyle name="20% - Accent5 7 2 2 6" xfId="20291"/>
    <cellStyle name="20% - Accent5 7 2 2 7" xfId="39352"/>
    <cellStyle name="20% - Accent5 7 2 3" xfId="7012"/>
    <cellStyle name="20% - Accent5 7 2 3 2" xfId="15294"/>
    <cellStyle name="20% - Accent5 7 2 3 2 2" xfId="34356"/>
    <cellStyle name="20% - Accent5 7 2 3 2 3" xfId="53417"/>
    <cellStyle name="20% - Accent5 7 2 3 3" xfId="26078"/>
    <cellStyle name="20% - Accent5 7 2 3 4" xfId="45139"/>
    <cellStyle name="20% - Accent5 7 2 4" xfId="9506"/>
    <cellStyle name="20% - Accent5 7 2 4 2" xfId="17784"/>
    <cellStyle name="20% - Accent5 7 2 4 2 2" xfId="36846"/>
    <cellStyle name="20% - Accent5 7 2 4 2 3" xfId="55907"/>
    <cellStyle name="20% - Accent5 7 2 4 3" xfId="28568"/>
    <cellStyle name="20% - Accent5 7 2 4 4" xfId="47629"/>
    <cellStyle name="20% - Accent5 7 2 5" xfId="3798"/>
    <cellStyle name="20% - Accent5 7 2 5 2" xfId="22908"/>
    <cellStyle name="20% - Accent5 7 2 5 3" xfId="41969"/>
    <cellStyle name="20% - Accent5 7 2 6" xfId="12124"/>
    <cellStyle name="20% - Accent5 7 2 6 2" xfId="31186"/>
    <cellStyle name="20% - Accent5 7 2 6 3" xfId="50247"/>
    <cellStyle name="20% - Accent5 7 2 7" xfId="20290"/>
    <cellStyle name="20% - Accent5 7 2 8" xfId="39351"/>
    <cellStyle name="20% - Accent5 7 3" xfId="938"/>
    <cellStyle name="20% - Accent5 7 3 2" xfId="939"/>
    <cellStyle name="20% - Accent5 7 3 2 2" xfId="7015"/>
    <cellStyle name="20% - Accent5 7 3 2 2 2" xfId="15297"/>
    <cellStyle name="20% - Accent5 7 3 2 2 2 2" xfId="34359"/>
    <cellStyle name="20% - Accent5 7 3 2 2 2 3" xfId="53420"/>
    <cellStyle name="20% - Accent5 7 3 2 2 3" xfId="26081"/>
    <cellStyle name="20% - Accent5 7 3 2 2 4" xfId="45142"/>
    <cellStyle name="20% - Accent5 7 3 2 3" xfId="9509"/>
    <cellStyle name="20% - Accent5 7 3 2 3 2" xfId="17787"/>
    <cellStyle name="20% - Accent5 7 3 2 3 2 2" xfId="36849"/>
    <cellStyle name="20% - Accent5 7 3 2 3 2 3" xfId="55910"/>
    <cellStyle name="20% - Accent5 7 3 2 3 3" xfId="28571"/>
    <cellStyle name="20% - Accent5 7 3 2 3 4" xfId="47632"/>
    <cellStyle name="20% - Accent5 7 3 2 4" xfId="3801"/>
    <cellStyle name="20% - Accent5 7 3 2 4 2" xfId="22911"/>
    <cellStyle name="20% - Accent5 7 3 2 4 3" xfId="41972"/>
    <cellStyle name="20% - Accent5 7 3 2 5" xfId="12127"/>
    <cellStyle name="20% - Accent5 7 3 2 5 2" xfId="31189"/>
    <cellStyle name="20% - Accent5 7 3 2 5 3" xfId="50250"/>
    <cellStyle name="20% - Accent5 7 3 2 6" xfId="20293"/>
    <cellStyle name="20% - Accent5 7 3 2 7" xfId="39354"/>
    <cellStyle name="20% - Accent5 7 3 3" xfId="7014"/>
    <cellStyle name="20% - Accent5 7 3 3 2" xfId="15296"/>
    <cellStyle name="20% - Accent5 7 3 3 2 2" xfId="34358"/>
    <cellStyle name="20% - Accent5 7 3 3 2 3" xfId="53419"/>
    <cellStyle name="20% - Accent5 7 3 3 3" xfId="26080"/>
    <cellStyle name="20% - Accent5 7 3 3 4" xfId="45141"/>
    <cellStyle name="20% - Accent5 7 3 4" xfId="9508"/>
    <cellStyle name="20% - Accent5 7 3 4 2" xfId="17786"/>
    <cellStyle name="20% - Accent5 7 3 4 2 2" xfId="36848"/>
    <cellStyle name="20% - Accent5 7 3 4 2 3" xfId="55909"/>
    <cellStyle name="20% - Accent5 7 3 4 3" xfId="28570"/>
    <cellStyle name="20% - Accent5 7 3 4 4" xfId="47631"/>
    <cellStyle name="20% - Accent5 7 3 5" xfId="3800"/>
    <cellStyle name="20% - Accent5 7 3 5 2" xfId="22910"/>
    <cellStyle name="20% - Accent5 7 3 5 3" xfId="41971"/>
    <cellStyle name="20% - Accent5 7 3 6" xfId="12126"/>
    <cellStyle name="20% - Accent5 7 3 6 2" xfId="31188"/>
    <cellStyle name="20% - Accent5 7 3 6 3" xfId="50249"/>
    <cellStyle name="20% - Accent5 7 3 7" xfId="20292"/>
    <cellStyle name="20% - Accent5 7 3 8" xfId="39353"/>
    <cellStyle name="20% - Accent5 7 4" xfId="940"/>
    <cellStyle name="20% - Accent5 7 4 2" xfId="7016"/>
    <cellStyle name="20% - Accent5 7 4 2 2" xfId="15298"/>
    <cellStyle name="20% - Accent5 7 4 2 2 2" xfId="34360"/>
    <cellStyle name="20% - Accent5 7 4 2 2 3" xfId="53421"/>
    <cellStyle name="20% - Accent5 7 4 2 3" xfId="26082"/>
    <cellStyle name="20% - Accent5 7 4 2 4" xfId="45143"/>
    <cellStyle name="20% - Accent5 7 4 3" xfId="9510"/>
    <cellStyle name="20% - Accent5 7 4 3 2" xfId="17788"/>
    <cellStyle name="20% - Accent5 7 4 3 2 2" xfId="36850"/>
    <cellStyle name="20% - Accent5 7 4 3 2 3" xfId="55911"/>
    <cellStyle name="20% - Accent5 7 4 3 3" xfId="28572"/>
    <cellStyle name="20% - Accent5 7 4 3 4" xfId="47633"/>
    <cellStyle name="20% - Accent5 7 4 4" xfId="3802"/>
    <cellStyle name="20% - Accent5 7 4 4 2" xfId="22912"/>
    <cellStyle name="20% - Accent5 7 4 4 3" xfId="41973"/>
    <cellStyle name="20% - Accent5 7 4 5" xfId="12128"/>
    <cellStyle name="20% - Accent5 7 4 5 2" xfId="31190"/>
    <cellStyle name="20% - Accent5 7 4 5 3" xfId="50251"/>
    <cellStyle name="20% - Accent5 7 4 6" xfId="20294"/>
    <cellStyle name="20% - Accent5 7 4 7" xfId="39355"/>
    <cellStyle name="20% - Accent5 7 5" xfId="941"/>
    <cellStyle name="20% - Accent5 7 5 2" xfId="7017"/>
    <cellStyle name="20% - Accent5 7 5 2 2" xfId="15299"/>
    <cellStyle name="20% - Accent5 7 5 2 2 2" xfId="34361"/>
    <cellStyle name="20% - Accent5 7 5 2 2 3" xfId="53422"/>
    <cellStyle name="20% - Accent5 7 5 2 3" xfId="26083"/>
    <cellStyle name="20% - Accent5 7 5 2 4" xfId="45144"/>
    <cellStyle name="20% - Accent5 7 5 3" xfId="9511"/>
    <cellStyle name="20% - Accent5 7 5 3 2" xfId="17789"/>
    <cellStyle name="20% - Accent5 7 5 3 2 2" xfId="36851"/>
    <cellStyle name="20% - Accent5 7 5 3 2 3" xfId="55912"/>
    <cellStyle name="20% - Accent5 7 5 3 3" xfId="28573"/>
    <cellStyle name="20% - Accent5 7 5 3 4" xfId="47634"/>
    <cellStyle name="20% - Accent5 7 5 4" xfId="3803"/>
    <cellStyle name="20% - Accent5 7 5 4 2" xfId="22913"/>
    <cellStyle name="20% - Accent5 7 5 4 3" xfId="41974"/>
    <cellStyle name="20% - Accent5 7 5 5" xfId="12129"/>
    <cellStyle name="20% - Accent5 7 5 5 2" xfId="31191"/>
    <cellStyle name="20% - Accent5 7 5 5 3" xfId="50252"/>
    <cellStyle name="20% - Accent5 7 5 6" xfId="20295"/>
    <cellStyle name="20% - Accent5 7 5 7" xfId="39356"/>
    <cellStyle name="20% - Accent5 7 6" xfId="5918"/>
    <cellStyle name="20% - Accent5 7 6 2" xfId="14200"/>
    <cellStyle name="20% - Accent5 7 6 2 2" xfId="33262"/>
    <cellStyle name="20% - Accent5 7 6 2 3" xfId="52323"/>
    <cellStyle name="20% - Accent5 7 6 3" xfId="24984"/>
    <cellStyle name="20% - Accent5 7 6 4" xfId="44045"/>
    <cellStyle name="20% - Accent5 7 7" xfId="7011"/>
    <cellStyle name="20% - Accent5 7 7 2" xfId="15293"/>
    <cellStyle name="20% - Accent5 7 7 2 2" xfId="34355"/>
    <cellStyle name="20% - Accent5 7 7 2 3" xfId="53416"/>
    <cellStyle name="20% - Accent5 7 7 3" xfId="26077"/>
    <cellStyle name="20% - Accent5 7 7 4" xfId="45138"/>
    <cellStyle name="20% - Accent5 7 8" xfId="9505"/>
    <cellStyle name="20% - Accent5 7 8 2" xfId="17783"/>
    <cellStyle name="20% - Accent5 7 8 2 2" xfId="36845"/>
    <cellStyle name="20% - Accent5 7 8 2 3" xfId="55906"/>
    <cellStyle name="20% - Accent5 7 8 3" xfId="28567"/>
    <cellStyle name="20% - Accent5 7 8 4" xfId="47628"/>
    <cellStyle name="20% - Accent5 7 9" xfId="3797"/>
    <cellStyle name="20% - Accent5 7 9 2" xfId="22907"/>
    <cellStyle name="20% - Accent5 7 9 3" xfId="41968"/>
    <cellStyle name="20% - Accent5 8" xfId="942"/>
    <cellStyle name="20% - Accent5 8 10" xfId="12130"/>
    <cellStyle name="20% - Accent5 8 10 2" xfId="31192"/>
    <cellStyle name="20% - Accent5 8 10 3" xfId="50253"/>
    <cellStyle name="20% - Accent5 8 11" xfId="20296"/>
    <cellStyle name="20% - Accent5 8 12" xfId="39357"/>
    <cellStyle name="20% - Accent5 8 2" xfId="943"/>
    <cellStyle name="20% - Accent5 8 2 2" xfId="944"/>
    <cellStyle name="20% - Accent5 8 2 2 2" xfId="7020"/>
    <cellStyle name="20% - Accent5 8 2 2 2 2" xfId="15302"/>
    <cellStyle name="20% - Accent5 8 2 2 2 2 2" xfId="34364"/>
    <cellStyle name="20% - Accent5 8 2 2 2 2 3" xfId="53425"/>
    <cellStyle name="20% - Accent5 8 2 2 2 3" xfId="26086"/>
    <cellStyle name="20% - Accent5 8 2 2 2 4" xfId="45147"/>
    <cellStyle name="20% - Accent5 8 2 2 3" xfId="9514"/>
    <cellStyle name="20% - Accent5 8 2 2 3 2" xfId="17792"/>
    <cellStyle name="20% - Accent5 8 2 2 3 2 2" xfId="36854"/>
    <cellStyle name="20% - Accent5 8 2 2 3 2 3" xfId="55915"/>
    <cellStyle name="20% - Accent5 8 2 2 3 3" xfId="28576"/>
    <cellStyle name="20% - Accent5 8 2 2 3 4" xfId="47637"/>
    <cellStyle name="20% - Accent5 8 2 2 4" xfId="3806"/>
    <cellStyle name="20% - Accent5 8 2 2 4 2" xfId="22916"/>
    <cellStyle name="20% - Accent5 8 2 2 4 3" xfId="41977"/>
    <cellStyle name="20% - Accent5 8 2 2 5" xfId="12132"/>
    <cellStyle name="20% - Accent5 8 2 2 5 2" xfId="31194"/>
    <cellStyle name="20% - Accent5 8 2 2 5 3" xfId="50255"/>
    <cellStyle name="20% - Accent5 8 2 2 6" xfId="20298"/>
    <cellStyle name="20% - Accent5 8 2 2 7" xfId="39359"/>
    <cellStyle name="20% - Accent5 8 2 3" xfId="7019"/>
    <cellStyle name="20% - Accent5 8 2 3 2" xfId="15301"/>
    <cellStyle name="20% - Accent5 8 2 3 2 2" xfId="34363"/>
    <cellStyle name="20% - Accent5 8 2 3 2 3" xfId="53424"/>
    <cellStyle name="20% - Accent5 8 2 3 3" xfId="26085"/>
    <cellStyle name="20% - Accent5 8 2 3 4" xfId="45146"/>
    <cellStyle name="20% - Accent5 8 2 4" xfId="9513"/>
    <cellStyle name="20% - Accent5 8 2 4 2" xfId="17791"/>
    <cellStyle name="20% - Accent5 8 2 4 2 2" xfId="36853"/>
    <cellStyle name="20% - Accent5 8 2 4 2 3" xfId="55914"/>
    <cellStyle name="20% - Accent5 8 2 4 3" xfId="28575"/>
    <cellStyle name="20% - Accent5 8 2 4 4" xfId="47636"/>
    <cellStyle name="20% - Accent5 8 2 5" xfId="3805"/>
    <cellStyle name="20% - Accent5 8 2 5 2" xfId="22915"/>
    <cellStyle name="20% - Accent5 8 2 5 3" xfId="41976"/>
    <cellStyle name="20% - Accent5 8 2 6" xfId="12131"/>
    <cellStyle name="20% - Accent5 8 2 6 2" xfId="31193"/>
    <cellStyle name="20% - Accent5 8 2 6 3" xfId="50254"/>
    <cellStyle name="20% - Accent5 8 2 7" xfId="20297"/>
    <cellStyle name="20% - Accent5 8 2 8" xfId="39358"/>
    <cellStyle name="20% - Accent5 8 3" xfId="945"/>
    <cellStyle name="20% - Accent5 8 3 2" xfId="946"/>
    <cellStyle name="20% - Accent5 8 3 2 2" xfId="7022"/>
    <cellStyle name="20% - Accent5 8 3 2 2 2" xfId="15304"/>
    <cellStyle name="20% - Accent5 8 3 2 2 2 2" xfId="34366"/>
    <cellStyle name="20% - Accent5 8 3 2 2 2 3" xfId="53427"/>
    <cellStyle name="20% - Accent5 8 3 2 2 3" xfId="26088"/>
    <cellStyle name="20% - Accent5 8 3 2 2 4" xfId="45149"/>
    <cellStyle name="20% - Accent5 8 3 2 3" xfId="9516"/>
    <cellStyle name="20% - Accent5 8 3 2 3 2" xfId="17794"/>
    <cellStyle name="20% - Accent5 8 3 2 3 2 2" xfId="36856"/>
    <cellStyle name="20% - Accent5 8 3 2 3 2 3" xfId="55917"/>
    <cellStyle name="20% - Accent5 8 3 2 3 3" xfId="28578"/>
    <cellStyle name="20% - Accent5 8 3 2 3 4" xfId="47639"/>
    <cellStyle name="20% - Accent5 8 3 2 4" xfId="3808"/>
    <cellStyle name="20% - Accent5 8 3 2 4 2" xfId="22918"/>
    <cellStyle name="20% - Accent5 8 3 2 4 3" xfId="41979"/>
    <cellStyle name="20% - Accent5 8 3 2 5" xfId="12134"/>
    <cellStyle name="20% - Accent5 8 3 2 5 2" xfId="31196"/>
    <cellStyle name="20% - Accent5 8 3 2 5 3" xfId="50257"/>
    <cellStyle name="20% - Accent5 8 3 2 6" xfId="20300"/>
    <cellStyle name="20% - Accent5 8 3 2 7" xfId="39361"/>
    <cellStyle name="20% - Accent5 8 3 3" xfId="7021"/>
    <cellStyle name="20% - Accent5 8 3 3 2" xfId="15303"/>
    <cellStyle name="20% - Accent5 8 3 3 2 2" xfId="34365"/>
    <cellStyle name="20% - Accent5 8 3 3 2 3" xfId="53426"/>
    <cellStyle name="20% - Accent5 8 3 3 3" xfId="26087"/>
    <cellStyle name="20% - Accent5 8 3 3 4" xfId="45148"/>
    <cellStyle name="20% - Accent5 8 3 4" xfId="9515"/>
    <cellStyle name="20% - Accent5 8 3 4 2" xfId="17793"/>
    <cellStyle name="20% - Accent5 8 3 4 2 2" xfId="36855"/>
    <cellStyle name="20% - Accent5 8 3 4 2 3" xfId="55916"/>
    <cellStyle name="20% - Accent5 8 3 4 3" xfId="28577"/>
    <cellStyle name="20% - Accent5 8 3 4 4" xfId="47638"/>
    <cellStyle name="20% - Accent5 8 3 5" xfId="3807"/>
    <cellStyle name="20% - Accent5 8 3 5 2" xfId="22917"/>
    <cellStyle name="20% - Accent5 8 3 5 3" xfId="41978"/>
    <cellStyle name="20% - Accent5 8 3 6" xfId="12133"/>
    <cellStyle name="20% - Accent5 8 3 6 2" xfId="31195"/>
    <cellStyle name="20% - Accent5 8 3 6 3" xfId="50256"/>
    <cellStyle name="20% - Accent5 8 3 7" xfId="20299"/>
    <cellStyle name="20% - Accent5 8 3 8" xfId="39360"/>
    <cellStyle name="20% - Accent5 8 4" xfId="947"/>
    <cellStyle name="20% - Accent5 8 4 2" xfId="7023"/>
    <cellStyle name="20% - Accent5 8 4 2 2" xfId="15305"/>
    <cellStyle name="20% - Accent5 8 4 2 2 2" xfId="34367"/>
    <cellStyle name="20% - Accent5 8 4 2 2 3" xfId="53428"/>
    <cellStyle name="20% - Accent5 8 4 2 3" xfId="26089"/>
    <cellStyle name="20% - Accent5 8 4 2 4" xfId="45150"/>
    <cellStyle name="20% - Accent5 8 4 3" xfId="9517"/>
    <cellStyle name="20% - Accent5 8 4 3 2" xfId="17795"/>
    <cellStyle name="20% - Accent5 8 4 3 2 2" xfId="36857"/>
    <cellStyle name="20% - Accent5 8 4 3 2 3" xfId="55918"/>
    <cellStyle name="20% - Accent5 8 4 3 3" xfId="28579"/>
    <cellStyle name="20% - Accent5 8 4 3 4" xfId="47640"/>
    <cellStyle name="20% - Accent5 8 4 4" xfId="3809"/>
    <cellStyle name="20% - Accent5 8 4 4 2" xfId="22919"/>
    <cellStyle name="20% - Accent5 8 4 4 3" xfId="41980"/>
    <cellStyle name="20% - Accent5 8 4 5" xfId="12135"/>
    <cellStyle name="20% - Accent5 8 4 5 2" xfId="31197"/>
    <cellStyle name="20% - Accent5 8 4 5 3" xfId="50258"/>
    <cellStyle name="20% - Accent5 8 4 6" xfId="20301"/>
    <cellStyle name="20% - Accent5 8 4 7" xfId="39362"/>
    <cellStyle name="20% - Accent5 8 5" xfId="948"/>
    <cellStyle name="20% - Accent5 8 5 2" xfId="7024"/>
    <cellStyle name="20% - Accent5 8 5 2 2" xfId="15306"/>
    <cellStyle name="20% - Accent5 8 5 2 2 2" xfId="34368"/>
    <cellStyle name="20% - Accent5 8 5 2 2 3" xfId="53429"/>
    <cellStyle name="20% - Accent5 8 5 2 3" xfId="26090"/>
    <cellStyle name="20% - Accent5 8 5 2 4" xfId="45151"/>
    <cellStyle name="20% - Accent5 8 5 3" xfId="9518"/>
    <cellStyle name="20% - Accent5 8 5 3 2" xfId="17796"/>
    <cellStyle name="20% - Accent5 8 5 3 2 2" xfId="36858"/>
    <cellStyle name="20% - Accent5 8 5 3 2 3" xfId="55919"/>
    <cellStyle name="20% - Accent5 8 5 3 3" xfId="28580"/>
    <cellStyle name="20% - Accent5 8 5 3 4" xfId="47641"/>
    <cellStyle name="20% - Accent5 8 5 4" xfId="3810"/>
    <cellStyle name="20% - Accent5 8 5 4 2" xfId="22920"/>
    <cellStyle name="20% - Accent5 8 5 4 3" xfId="41981"/>
    <cellStyle name="20% - Accent5 8 5 5" xfId="12136"/>
    <cellStyle name="20% - Accent5 8 5 5 2" xfId="31198"/>
    <cellStyle name="20% - Accent5 8 5 5 3" xfId="50259"/>
    <cellStyle name="20% - Accent5 8 5 6" xfId="20302"/>
    <cellStyle name="20% - Accent5 8 5 7" xfId="39363"/>
    <cellStyle name="20% - Accent5 8 6" xfId="5930"/>
    <cellStyle name="20% - Accent5 8 6 2" xfId="14212"/>
    <cellStyle name="20% - Accent5 8 6 2 2" xfId="33274"/>
    <cellStyle name="20% - Accent5 8 6 2 3" xfId="52335"/>
    <cellStyle name="20% - Accent5 8 6 3" xfId="24996"/>
    <cellStyle name="20% - Accent5 8 6 4" xfId="44057"/>
    <cellStyle name="20% - Accent5 8 7" xfId="7018"/>
    <cellStyle name="20% - Accent5 8 7 2" xfId="15300"/>
    <cellStyle name="20% - Accent5 8 7 2 2" xfId="34362"/>
    <cellStyle name="20% - Accent5 8 7 2 3" xfId="53423"/>
    <cellStyle name="20% - Accent5 8 7 3" xfId="26084"/>
    <cellStyle name="20% - Accent5 8 7 4" xfId="45145"/>
    <cellStyle name="20% - Accent5 8 8" xfId="9512"/>
    <cellStyle name="20% - Accent5 8 8 2" xfId="17790"/>
    <cellStyle name="20% - Accent5 8 8 2 2" xfId="36852"/>
    <cellStyle name="20% - Accent5 8 8 2 3" xfId="55913"/>
    <cellStyle name="20% - Accent5 8 8 3" xfId="28574"/>
    <cellStyle name="20% - Accent5 8 8 4" xfId="47635"/>
    <cellStyle name="20% - Accent5 8 9" xfId="3804"/>
    <cellStyle name="20% - Accent5 8 9 2" xfId="22914"/>
    <cellStyle name="20% - Accent5 8 9 3" xfId="41975"/>
    <cellStyle name="20% - Accent5 9" xfId="949"/>
    <cellStyle name="20% - Accent5 9 10" xfId="12137"/>
    <cellStyle name="20% - Accent5 9 10 2" xfId="31199"/>
    <cellStyle name="20% - Accent5 9 10 3" xfId="50260"/>
    <cellStyle name="20% - Accent5 9 11" xfId="20303"/>
    <cellStyle name="20% - Accent5 9 12" xfId="39364"/>
    <cellStyle name="20% - Accent5 9 2" xfId="950"/>
    <cellStyle name="20% - Accent5 9 2 2" xfId="951"/>
    <cellStyle name="20% - Accent5 9 2 2 2" xfId="7027"/>
    <cellStyle name="20% - Accent5 9 2 2 2 2" xfId="15309"/>
    <cellStyle name="20% - Accent5 9 2 2 2 2 2" xfId="34371"/>
    <cellStyle name="20% - Accent5 9 2 2 2 2 3" xfId="53432"/>
    <cellStyle name="20% - Accent5 9 2 2 2 3" xfId="26093"/>
    <cellStyle name="20% - Accent5 9 2 2 2 4" xfId="45154"/>
    <cellStyle name="20% - Accent5 9 2 2 3" xfId="9521"/>
    <cellStyle name="20% - Accent5 9 2 2 3 2" xfId="17799"/>
    <cellStyle name="20% - Accent5 9 2 2 3 2 2" xfId="36861"/>
    <cellStyle name="20% - Accent5 9 2 2 3 2 3" xfId="55922"/>
    <cellStyle name="20% - Accent5 9 2 2 3 3" xfId="28583"/>
    <cellStyle name="20% - Accent5 9 2 2 3 4" xfId="47644"/>
    <cellStyle name="20% - Accent5 9 2 2 4" xfId="3813"/>
    <cellStyle name="20% - Accent5 9 2 2 4 2" xfId="22923"/>
    <cellStyle name="20% - Accent5 9 2 2 4 3" xfId="41984"/>
    <cellStyle name="20% - Accent5 9 2 2 5" xfId="12139"/>
    <cellStyle name="20% - Accent5 9 2 2 5 2" xfId="31201"/>
    <cellStyle name="20% - Accent5 9 2 2 5 3" xfId="50262"/>
    <cellStyle name="20% - Accent5 9 2 2 6" xfId="20305"/>
    <cellStyle name="20% - Accent5 9 2 2 7" xfId="39366"/>
    <cellStyle name="20% - Accent5 9 2 3" xfId="7026"/>
    <cellStyle name="20% - Accent5 9 2 3 2" xfId="15308"/>
    <cellStyle name="20% - Accent5 9 2 3 2 2" xfId="34370"/>
    <cellStyle name="20% - Accent5 9 2 3 2 3" xfId="53431"/>
    <cellStyle name="20% - Accent5 9 2 3 3" xfId="26092"/>
    <cellStyle name="20% - Accent5 9 2 3 4" xfId="45153"/>
    <cellStyle name="20% - Accent5 9 2 4" xfId="9520"/>
    <cellStyle name="20% - Accent5 9 2 4 2" xfId="17798"/>
    <cellStyle name="20% - Accent5 9 2 4 2 2" xfId="36860"/>
    <cellStyle name="20% - Accent5 9 2 4 2 3" xfId="55921"/>
    <cellStyle name="20% - Accent5 9 2 4 3" xfId="28582"/>
    <cellStyle name="20% - Accent5 9 2 4 4" xfId="47643"/>
    <cellStyle name="20% - Accent5 9 2 5" xfId="3812"/>
    <cellStyle name="20% - Accent5 9 2 5 2" xfId="22922"/>
    <cellStyle name="20% - Accent5 9 2 5 3" xfId="41983"/>
    <cellStyle name="20% - Accent5 9 2 6" xfId="12138"/>
    <cellStyle name="20% - Accent5 9 2 6 2" xfId="31200"/>
    <cellStyle name="20% - Accent5 9 2 6 3" xfId="50261"/>
    <cellStyle name="20% - Accent5 9 2 7" xfId="20304"/>
    <cellStyle name="20% - Accent5 9 2 8" xfId="39365"/>
    <cellStyle name="20% - Accent5 9 3" xfId="952"/>
    <cellStyle name="20% - Accent5 9 3 2" xfId="953"/>
    <cellStyle name="20% - Accent5 9 3 2 2" xfId="7029"/>
    <cellStyle name="20% - Accent5 9 3 2 2 2" xfId="15311"/>
    <cellStyle name="20% - Accent5 9 3 2 2 2 2" xfId="34373"/>
    <cellStyle name="20% - Accent5 9 3 2 2 2 3" xfId="53434"/>
    <cellStyle name="20% - Accent5 9 3 2 2 3" xfId="26095"/>
    <cellStyle name="20% - Accent5 9 3 2 2 4" xfId="45156"/>
    <cellStyle name="20% - Accent5 9 3 2 3" xfId="9523"/>
    <cellStyle name="20% - Accent5 9 3 2 3 2" xfId="17801"/>
    <cellStyle name="20% - Accent5 9 3 2 3 2 2" xfId="36863"/>
    <cellStyle name="20% - Accent5 9 3 2 3 2 3" xfId="55924"/>
    <cellStyle name="20% - Accent5 9 3 2 3 3" xfId="28585"/>
    <cellStyle name="20% - Accent5 9 3 2 3 4" xfId="47646"/>
    <cellStyle name="20% - Accent5 9 3 2 4" xfId="3815"/>
    <cellStyle name="20% - Accent5 9 3 2 4 2" xfId="22925"/>
    <cellStyle name="20% - Accent5 9 3 2 4 3" xfId="41986"/>
    <cellStyle name="20% - Accent5 9 3 2 5" xfId="12141"/>
    <cellStyle name="20% - Accent5 9 3 2 5 2" xfId="31203"/>
    <cellStyle name="20% - Accent5 9 3 2 5 3" xfId="50264"/>
    <cellStyle name="20% - Accent5 9 3 2 6" xfId="20307"/>
    <cellStyle name="20% - Accent5 9 3 2 7" xfId="39368"/>
    <cellStyle name="20% - Accent5 9 3 3" xfId="7028"/>
    <cellStyle name="20% - Accent5 9 3 3 2" xfId="15310"/>
    <cellStyle name="20% - Accent5 9 3 3 2 2" xfId="34372"/>
    <cellStyle name="20% - Accent5 9 3 3 2 3" xfId="53433"/>
    <cellStyle name="20% - Accent5 9 3 3 3" xfId="26094"/>
    <cellStyle name="20% - Accent5 9 3 3 4" xfId="45155"/>
    <cellStyle name="20% - Accent5 9 3 4" xfId="9522"/>
    <cellStyle name="20% - Accent5 9 3 4 2" xfId="17800"/>
    <cellStyle name="20% - Accent5 9 3 4 2 2" xfId="36862"/>
    <cellStyle name="20% - Accent5 9 3 4 2 3" xfId="55923"/>
    <cellStyle name="20% - Accent5 9 3 4 3" xfId="28584"/>
    <cellStyle name="20% - Accent5 9 3 4 4" xfId="47645"/>
    <cellStyle name="20% - Accent5 9 3 5" xfId="3814"/>
    <cellStyle name="20% - Accent5 9 3 5 2" xfId="22924"/>
    <cellStyle name="20% - Accent5 9 3 5 3" xfId="41985"/>
    <cellStyle name="20% - Accent5 9 3 6" xfId="12140"/>
    <cellStyle name="20% - Accent5 9 3 6 2" xfId="31202"/>
    <cellStyle name="20% - Accent5 9 3 6 3" xfId="50263"/>
    <cellStyle name="20% - Accent5 9 3 7" xfId="20306"/>
    <cellStyle name="20% - Accent5 9 3 8" xfId="39367"/>
    <cellStyle name="20% - Accent5 9 4" xfId="954"/>
    <cellStyle name="20% - Accent5 9 4 2" xfId="7030"/>
    <cellStyle name="20% - Accent5 9 4 2 2" xfId="15312"/>
    <cellStyle name="20% - Accent5 9 4 2 2 2" xfId="34374"/>
    <cellStyle name="20% - Accent5 9 4 2 2 3" xfId="53435"/>
    <cellStyle name="20% - Accent5 9 4 2 3" xfId="26096"/>
    <cellStyle name="20% - Accent5 9 4 2 4" xfId="45157"/>
    <cellStyle name="20% - Accent5 9 4 3" xfId="9524"/>
    <cellStyle name="20% - Accent5 9 4 3 2" xfId="17802"/>
    <cellStyle name="20% - Accent5 9 4 3 2 2" xfId="36864"/>
    <cellStyle name="20% - Accent5 9 4 3 2 3" xfId="55925"/>
    <cellStyle name="20% - Accent5 9 4 3 3" xfId="28586"/>
    <cellStyle name="20% - Accent5 9 4 3 4" xfId="47647"/>
    <cellStyle name="20% - Accent5 9 4 4" xfId="3816"/>
    <cellStyle name="20% - Accent5 9 4 4 2" xfId="22926"/>
    <cellStyle name="20% - Accent5 9 4 4 3" xfId="41987"/>
    <cellStyle name="20% - Accent5 9 4 5" xfId="12142"/>
    <cellStyle name="20% - Accent5 9 4 5 2" xfId="31204"/>
    <cellStyle name="20% - Accent5 9 4 5 3" xfId="50265"/>
    <cellStyle name="20% - Accent5 9 4 6" xfId="20308"/>
    <cellStyle name="20% - Accent5 9 4 7" xfId="39369"/>
    <cellStyle name="20% - Accent5 9 5" xfId="955"/>
    <cellStyle name="20% - Accent5 9 5 2" xfId="7031"/>
    <cellStyle name="20% - Accent5 9 5 2 2" xfId="15313"/>
    <cellStyle name="20% - Accent5 9 5 2 2 2" xfId="34375"/>
    <cellStyle name="20% - Accent5 9 5 2 2 3" xfId="53436"/>
    <cellStyle name="20% - Accent5 9 5 2 3" xfId="26097"/>
    <cellStyle name="20% - Accent5 9 5 2 4" xfId="45158"/>
    <cellStyle name="20% - Accent5 9 5 3" xfId="9525"/>
    <cellStyle name="20% - Accent5 9 5 3 2" xfId="17803"/>
    <cellStyle name="20% - Accent5 9 5 3 2 2" xfId="36865"/>
    <cellStyle name="20% - Accent5 9 5 3 2 3" xfId="55926"/>
    <cellStyle name="20% - Accent5 9 5 3 3" xfId="28587"/>
    <cellStyle name="20% - Accent5 9 5 3 4" xfId="47648"/>
    <cellStyle name="20% - Accent5 9 5 4" xfId="3817"/>
    <cellStyle name="20% - Accent5 9 5 4 2" xfId="22927"/>
    <cellStyle name="20% - Accent5 9 5 4 3" xfId="41988"/>
    <cellStyle name="20% - Accent5 9 5 5" xfId="12143"/>
    <cellStyle name="20% - Accent5 9 5 5 2" xfId="31205"/>
    <cellStyle name="20% - Accent5 9 5 5 3" xfId="50266"/>
    <cellStyle name="20% - Accent5 9 5 6" xfId="20309"/>
    <cellStyle name="20% - Accent5 9 5 7" xfId="39370"/>
    <cellStyle name="20% - Accent5 9 6" xfId="6016"/>
    <cellStyle name="20% - Accent5 9 6 2" xfId="14298"/>
    <cellStyle name="20% - Accent5 9 6 2 2" xfId="33360"/>
    <cellStyle name="20% - Accent5 9 6 2 3" xfId="52421"/>
    <cellStyle name="20% - Accent5 9 6 3" xfId="25082"/>
    <cellStyle name="20% - Accent5 9 6 4" xfId="44143"/>
    <cellStyle name="20% - Accent5 9 7" xfId="7025"/>
    <cellStyle name="20% - Accent5 9 7 2" xfId="15307"/>
    <cellStyle name="20% - Accent5 9 7 2 2" xfId="34369"/>
    <cellStyle name="20% - Accent5 9 7 2 3" xfId="53430"/>
    <cellStyle name="20% - Accent5 9 7 3" xfId="26091"/>
    <cellStyle name="20% - Accent5 9 7 4" xfId="45152"/>
    <cellStyle name="20% - Accent5 9 8" xfId="9519"/>
    <cellStyle name="20% - Accent5 9 8 2" xfId="17797"/>
    <cellStyle name="20% - Accent5 9 8 2 2" xfId="36859"/>
    <cellStyle name="20% - Accent5 9 8 2 3" xfId="55920"/>
    <cellStyle name="20% - Accent5 9 8 3" xfId="28581"/>
    <cellStyle name="20% - Accent5 9 8 4" xfId="47642"/>
    <cellStyle name="20% - Accent5 9 9" xfId="3811"/>
    <cellStyle name="20% - Accent5 9 9 2" xfId="22921"/>
    <cellStyle name="20% - Accent5 9 9 3" xfId="41982"/>
    <cellStyle name="20% - Accent6" xfId="956" builtinId="50" customBuiltin="1"/>
    <cellStyle name="20% - Accent6 10" xfId="957"/>
    <cellStyle name="20% - Accent6 10 10" xfId="3819"/>
    <cellStyle name="20% - Accent6 10 10 2" xfId="22929"/>
    <cellStyle name="20% - Accent6 10 10 3" xfId="41990"/>
    <cellStyle name="20% - Accent6 10 11" xfId="12145"/>
    <cellStyle name="20% - Accent6 10 11 2" xfId="31207"/>
    <cellStyle name="20% - Accent6 10 11 3" xfId="50268"/>
    <cellStyle name="20% - Accent6 10 12" xfId="20311"/>
    <cellStyle name="20% - Accent6 10 13" xfId="39372"/>
    <cellStyle name="20% - Accent6 10 2" xfId="958"/>
    <cellStyle name="20% - Accent6 10 2 2" xfId="959"/>
    <cellStyle name="20% - Accent6 10 2 2 2" xfId="7035"/>
    <cellStyle name="20% - Accent6 10 2 2 2 2" xfId="15317"/>
    <cellStyle name="20% - Accent6 10 2 2 2 2 2" xfId="34379"/>
    <cellStyle name="20% - Accent6 10 2 2 2 2 3" xfId="53440"/>
    <cellStyle name="20% - Accent6 10 2 2 2 3" xfId="26101"/>
    <cellStyle name="20% - Accent6 10 2 2 2 4" xfId="45162"/>
    <cellStyle name="20% - Accent6 10 2 2 3" xfId="9529"/>
    <cellStyle name="20% - Accent6 10 2 2 3 2" xfId="17807"/>
    <cellStyle name="20% - Accent6 10 2 2 3 2 2" xfId="36869"/>
    <cellStyle name="20% - Accent6 10 2 2 3 2 3" xfId="55930"/>
    <cellStyle name="20% - Accent6 10 2 2 3 3" xfId="28591"/>
    <cellStyle name="20% - Accent6 10 2 2 3 4" xfId="47652"/>
    <cellStyle name="20% - Accent6 10 2 2 4" xfId="3821"/>
    <cellStyle name="20% - Accent6 10 2 2 4 2" xfId="22931"/>
    <cellStyle name="20% - Accent6 10 2 2 4 3" xfId="41992"/>
    <cellStyle name="20% - Accent6 10 2 2 5" xfId="12147"/>
    <cellStyle name="20% - Accent6 10 2 2 5 2" xfId="31209"/>
    <cellStyle name="20% - Accent6 10 2 2 5 3" xfId="50270"/>
    <cellStyle name="20% - Accent6 10 2 2 6" xfId="20313"/>
    <cellStyle name="20% - Accent6 10 2 2 7" xfId="39374"/>
    <cellStyle name="20% - Accent6 10 2 3" xfId="7034"/>
    <cellStyle name="20% - Accent6 10 2 3 2" xfId="15316"/>
    <cellStyle name="20% - Accent6 10 2 3 2 2" xfId="34378"/>
    <cellStyle name="20% - Accent6 10 2 3 2 3" xfId="53439"/>
    <cellStyle name="20% - Accent6 10 2 3 3" xfId="26100"/>
    <cellStyle name="20% - Accent6 10 2 3 4" xfId="45161"/>
    <cellStyle name="20% - Accent6 10 2 4" xfId="9528"/>
    <cellStyle name="20% - Accent6 10 2 4 2" xfId="17806"/>
    <cellStyle name="20% - Accent6 10 2 4 2 2" xfId="36868"/>
    <cellStyle name="20% - Accent6 10 2 4 2 3" xfId="55929"/>
    <cellStyle name="20% - Accent6 10 2 4 3" xfId="28590"/>
    <cellStyle name="20% - Accent6 10 2 4 4" xfId="47651"/>
    <cellStyle name="20% - Accent6 10 2 5" xfId="3820"/>
    <cellStyle name="20% - Accent6 10 2 5 2" xfId="22930"/>
    <cellStyle name="20% - Accent6 10 2 5 3" xfId="41991"/>
    <cellStyle name="20% - Accent6 10 2 6" xfId="12146"/>
    <cellStyle name="20% - Accent6 10 2 6 2" xfId="31208"/>
    <cellStyle name="20% - Accent6 10 2 6 3" xfId="50269"/>
    <cellStyle name="20% - Accent6 10 2 7" xfId="20312"/>
    <cellStyle name="20% - Accent6 10 2 8" xfId="39373"/>
    <cellStyle name="20% - Accent6 10 3" xfId="960"/>
    <cellStyle name="20% - Accent6 10 3 2" xfId="961"/>
    <cellStyle name="20% - Accent6 10 3 2 2" xfId="7037"/>
    <cellStyle name="20% - Accent6 10 3 2 2 2" xfId="15319"/>
    <cellStyle name="20% - Accent6 10 3 2 2 2 2" xfId="34381"/>
    <cellStyle name="20% - Accent6 10 3 2 2 2 3" xfId="53442"/>
    <cellStyle name="20% - Accent6 10 3 2 2 3" xfId="26103"/>
    <cellStyle name="20% - Accent6 10 3 2 2 4" xfId="45164"/>
    <cellStyle name="20% - Accent6 10 3 2 3" xfId="9531"/>
    <cellStyle name="20% - Accent6 10 3 2 3 2" xfId="17809"/>
    <cellStyle name="20% - Accent6 10 3 2 3 2 2" xfId="36871"/>
    <cellStyle name="20% - Accent6 10 3 2 3 2 3" xfId="55932"/>
    <cellStyle name="20% - Accent6 10 3 2 3 3" xfId="28593"/>
    <cellStyle name="20% - Accent6 10 3 2 3 4" xfId="47654"/>
    <cellStyle name="20% - Accent6 10 3 2 4" xfId="3823"/>
    <cellStyle name="20% - Accent6 10 3 2 4 2" xfId="22933"/>
    <cellStyle name="20% - Accent6 10 3 2 4 3" xfId="41994"/>
    <cellStyle name="20% - Accent6 10 3 2 5" xfId="12149"/>
    <cellStyle name="20% - Accent6 10 3 2 5 2" xfId="31211"/>
    <cellStyle name="20% - Accent6 10 3 2 5 3" xfId="50272"/>
    <cellStyle name="20% - Accent6 10 3 2 6" xfId="20315"/>
    <cellStyle name="20% - Accent6 10 3 2 7" xfId="39376"/>
    <cellStyle name="20% - Accent6 10 3 3" xfId="7036"/>
    <cellStyle name="20% - Accent6 10 3 3 2" xfId="15318"/>
    <cellStyle name="20% - Accent6 10 3 3 2 2" xfId="34380"/>
    <cellStyle name="20% - Accent6 10 3 3 2 3" xfId="53441"/>
    <cellStyle name="20% - Accent6 10 3 3 3" xfId="26102"/>
    <cellStyle name="20% - Accent6 10 3 3 4" xfId="45163"/>
    <cellStyle name="20% - Accent6 10 3 4" xfId="9530"/>
    <cellStyle name="20% - Accent6 10 3 4 2" xfId="17808"/>
    <cellStyle name="20% - Accent6 10 3 4 2 2" xfId="36870"/>
    <cellStyle name="20% - Accent6 10 3 4 2 3" xfId="55931"/>
    <cellStyle name="20% - Accent6 10 3 4 3" xfId="28592"/>
    <cellStyle name="20% - Accent6 10 3 4 4" xfId="47653"/>
    <cellStyle name="20% - Accent6 10 3 5" xfId="3822"/>
    <cellStyle name="20% - Accent6 10 3 5 2" xfId="22932"/>
    <cellStyle name="20% - Accent6 10 3 5 3" xfId="41993"/>
    <cellStyle name="20% - Accent6 10 3 6" xfId="12148"/>
    <cellStyle name="20% - Accent6 10 3 6 2" xfId="31210"/>
    <cellStyle name="20% - Accent6 10 3 6 3" xfId="50271"/>
    <cellStyle name="20% - Accent6 10 3 7" xfId="20314"/>
    <cellStyle name="20% - Accent6 10 3 8" xfId="39375"/>
    <cellStyle name="20% - Accent6 10 4" xfId="962"/>
    <cellStyle name="20% - Accent6 10 4 2" xfId="7038"/>
    <cellStyle name="20% - Accent6 10 4 2 2" xfId="15320"/>
    <cellStyle name="20% - Accent6 10 4 2 2 2" xfId="34382"/>
    <cellStyle name="20% - Accent6 10 4 2 2 3" xfId="53443"/>
    <cellStyle name="20% - Accent6 10 4 2 3" xfId="26104"/>
    <cellStyle name="20% - Accent6 10 4 2 4" xfId="45165"/>
    <cellStyle name="20% - Accent6 10 4 3" xfId="9532"/>
    <cellStyle name="20% - Accent6 10 4 3 2" xfId="17810"/>
    <cellStyle name="20% - Accent6 10 4 3 2 2" xfId="36872"/>
    <cellStyle name="20% - Accent6 10 4 3 2 3" xfId="55933"/>
    <cellStyle name="20% - Accent6 10 4 3 3" xfId="28594"/>
    <cellStyle name="20% - Accent6 10 4 3 4" xfId="47655"/>
    <cellStyle name="20% - Accent6 10 4 4" xfId="3824"/>
    <cellStyle name="20% - Accent6 10 4 4 2" xfId="22934"/>
    <cellStyle name="20% - Accent6 10 4 4 3" xfId="41995"/>
    <cellStyle name="20% - Accent6 10 4 5" xfId="12150"/>
    <cellStyle name="20% - Accent6 10 4 5 2" xfId="31212"/>
    <cellStyle name="20% - Accent6 10 4 5 3" xfId="50273"/>
    <cellStyle name="20% - Accent6 10 4 6" xfId="20316"/>
    <cellStyle name="20% - Accent6 10 4 7" xfId="39377"/>
    <cellStyle name="20% - Accent6 10 5" xfId="963"/>
    <cellStyle name="20% - Accent6 10 5 2" xfId="7039"/>
    <cellStyle name="20% - Accent6 10 5 2 2" xfId="15321"/>
    <cellStyle name="20% - Accent6 10 5 2 2 2" xfId="34383"/>
    <cellStyle name="20% - Accent6 10 5 2 2 3" xfId="53444"/>
    <cellStyle name="20% - Accent6 10 5 2 3" xfId="26105"/>
    <cellStyle name="20% - Accent6 10 5 2 4" xfId="45166"/>
    <cellStyle name="20% - Accent6 10 5 3" xfId="9533"/>
    <cellStyle name="20% - Accent6 10 5 3 2" xfId="17811"/>
    <cellStyle name="20% - Accent6 10 5 3 2 2" xfId="36873"/>
    <cellStyle name="20% - Accent6 10 5 3 2 3" xfId="55934"/>
    <cellStyle name="20% - Accent6 10 5 3 3" xfId="28595"/>
    <cellStyle name="20% - Accent6 10 5 3 4" xfId="47656"/>
    <cellStyle name="20% - Accent6 10 5 4" xfId="3825"/>
    <cellStyle name="20% - Accent6 10 5 4 2" xfId="22935"/>
    <cellStyle name="20% - Accent6 10 5 4 3" xfId="41996"/>
    <cellStyle name="20% - Accent6 10 5 5" xfId="12151"/>
    <cellStyle name="20% - Accent6 10 5 5 2" xfId="31213"/>
    <cellStyle name="20% - Accent6 10 5 5 3" xfId="50274"/>
    <cellStyle name="20% - Accent6 10 5 6" xfId="20317"/>
    <cellStyle name="20% - Accent6 10 5 7" xfId="39378"/>
    <cellStyle name="20% - Accent6 10 6" xfId="3826"/>
    <cellStyle name="20% - Accent6 10 6 2" xfId="12152"/>
    <cellStyle name="20% - Accent6 10 6 2 2" xfId="31214"/>
    <cellStyle name="20% - Accent6 10 6 2 3" xfId="50275"/>
    <cellStyle name="20% - Accent6 10 6 3" xfId="22936"/>
    <cellStyle name="20% - Accent6 10 6 4" xfId="41997"/>
    <cellStyle name="20% - Accent6 10 7" xfId="6032"/>
    <cellStyle name="20% - Accent6 10 7 2" xfId="14314"/>
    <cellStyle name="20% - Accent6 10 7 2 2" xfId="33376"/>
    <cellStyle name="20% - Accent6 10 7 2 3" xfId="52437"/>
    <cellStyle name="20% - Accent6 10 7 3" xfId="25098"/>
    <cellStyle name="20% - Accent6 10 7 4" xfId="44159"/>
    <cellStyle name="20% - Accent6 10 8" xfId="7033"/>
    <cellStyle name="20% - Accent6 10 8 2" xfId="15315"/>
    <cellStyle name="20% - Accent6 10 8 2 2" xfId="34377"/>
    <cellStyle name="20% - Accent6 10 8 2 3" xfId="53438"/>
    <cellStyle name="20% - Accent6 10 8 3" xfId="26099"/>
    <cellStyle name="20% - Accent6 10 8 4" xfId="45160"/>
    <cellStyle name="20% - Accent6 10 9" xfId="9527"/>
    <cellStyle name="20% - Accent6 10 9 2" xfId="17805"/>
    <cellStyle name="20% - Accent6 10 9 2 2" xfId="36867"/>
    <cellStyle name="20% - Accent6 10 9 2 3" xfId="55928"/>
    <cellStyle name="20% - Accent6 10 9 3" xfId="28589"/>
    <cellStyle name="20% - Accent6 10 9 4" xfId="47650"/>
    <cellStyle name="20% - Accent6 11" xfId="964"/>
    <cellStyle name="20% - Accent6 11 10" xfId="12153"/>
    <cellStyle name="20% - Accent6 11 10 2" xfId="31215"/>
    <cellStyle name="20% - Accent6 11 10 3" xfId="50276"/>
    <cellStyle name="20% - Accent6 11 11" xfId="20318"/>
    <cellStyle name="20% - Accent6 11 12" xfId="39379"/>
    <cellStyle name="20% - Accent6 11 2" xfId="965"/>
    <cellStyle name="20% - Accent6 11 2 2" xfId="966"/>
    <cellStyle name="20% - Accent6 11 2 2 2" xfId="7042"/>
    <cellStyle name="20% - Accent6 11 2 2 2 2" xfId="15324"/>
    <cellStyle name="20% - Accent6 11 2 2 2 2 2" xfId="34386"/>
    <cellStyle name="20% - Accent6 11 2 2 2 2 3" xfId="53447"/>
    <cellStyle name="20% - Accent6 11 2 2 2 3" xfId="26108"/>
    <cellStyle name="20% - Accent6 11 2 2 2 4" xfId="45169"/>
    <cellStyle name="20% - Accent6 11 2 2 3" xfId="9536"/>
    <cellStyle name="20% - Accent6 11 2 2 3 2" xfId="17814"/>
    <cellStyle name="20% - Accent6 11 2 2 3 2 2" xfId="36876"/>
    <cellStyle name="20% - Accent6 11 2 2 3 2 3" xfId="55937"/>
    <cellStyle name="20% - Accent6 11 2 2 3 3" xfId="28598"/>
    <cellStyle name="20% - Accent6 11 2 2 3 4" xfId="47659"/>
    <cellStyle name="20% - Accent6 11 2 2 4" xfId="3829"/>
    <cellStyle name="20% - Accent6 11 2 2 4 2" xfId="22939"/>
    <cellStyle name="20% - Accent6 11 2 2 4 3" xfId="42000"/>
    <cellStyle name="20% - Accent6 11 2 2 5" xfId="12155"/>
    <cellStyle name="20% - Accent6 11 2 2 5 2" xfId="31217"/>
    <cellStyle name="20% - Accent6 11 2 2 5 3" xfId="50278"/>
    <cellStyle name="20% - Accent6 11 2 2 6" xfId="20320"/>
    <cellStyle name="20% - Accent6 11 2 2 7" xfId="39381"/>
    <cellStyle name="20% - Accent6 11 2 3" xfId="7041"/>
    <cellStyle name="20% - Accent6 11 2 3 2" xfId="15323"/>
    <cellStyle name="20% - Accent6 11 2 3 2 2" xfId="34385"/>
    <cellStyle name="20% - Accent6 11 2 3 2 3" xfId="53446"/>
    <cellStyle name="20% - Accent6 11 2 3 3" xfId="26107"/>
    <cellStyle name="20% - Accent6 11 2 3 4" xfId="45168"/>
    <cellStyle name="20% - Accent6 11 2 4" xfId="9535"/>
    <cellStyle name="20% - Accent6 11 2 4 2" xfId="17813"/>
    <cellStyle name="20% - Accent6 11 2 4 2 2" xfId="36875"/>
    <cellStyle name="20% - Accent6 11 2 4 2 3" xfId="55936"/>
    <cellStyle name="20% - Accent6 11 2 4 3" xfId="28597"/>
    <cellStyle name="20% - Accent6 11 2 4 4" xfId="47658"/>
    <cellStyle name="20% - Accent6 11 2 5" xfId="3828"/>
    <cellStyle name="20% - Accent6 11 2 5 2" xfId="22938"/>
    <cellStyle name="20% - Accent6 11 2 5 3" xfId="41999"/>
    <cellStyle name="20% - Accent6 11 2 6" xfId="12154"/>
    <cellStyle name="20% - Accent6 11 2 6 2" xfId="31216"/>
    <cellStyle name="20% - Accent6 11 2 6 3" xfId="50277"/>
    <cellStyle name="20% - Accent6 11 2 7" xfId="20319"/>
    <cellStyle name="20% - Accent6 11 2 8" xfId="39380"/>
    <cellStyle name="20% - Accent6 11 3" xfId="967"/>
    <cellStyle name="20% - Accent6 11 3 2" xfId="7043"/>
    <cellStyle name="20% - Accent6 11 3 2 2" xfId="15325"/>
    <cellStyle name="20% - Accent6 11 3 2 2 2" xfId="34387"/>
    <cellStyle name="20% - Accent6 11 3 2 2 3" xfId="53448"/>
    <cellStyle name="20% - Accent6 11 3 2 3" xfId="26109"/>
    <cellStyle name="20% - Accent6 11 3 2 4" xfId="45170"/>
    <cellStyle name="20% - Accent6 11 3 3" xfId="9537"/>
    <cellStyle name="20% - Accent6 11 3 3 2" xfId="17815"/>
    <cellStyle name="20% - Accent6 11 3 3 2 2" xfId="36877"/>
    <cellStyle name="20% - Accent6 11 3 3 2 3" xfId="55938"/>
    <cellStyle name="20% - Accent6 11 3 3 3" xfId="28599"/>
    <cellStyle name="20% - Accent6 11 3 3 4" xfId="47660"/>
    <cellStyle name="20% - Accent6 11 3 4" xfId="3830"/>
    <cellStyle name="20% - Accent6 11 3 4 2" xfId="22940"/>
    <cellStyle name="20% - Accent6 11 3 4 3" xfId="42001"/>
    <cellStyle name="20% - Accent6 11 3 5" xfId="12156"/>
    <cellStyle name="20% - Accent6 11 3 5 2" xfId="31218"/>
    <cellStyle name="20% - Accent6 11 3 5 3" xfId="50279"/>
    <cellStyle name="20% - Accent6 11 3 6" xfId="20321"/>
    <cellStyle name="20% - Accent6 11 3 7" xfId="39382"/>
    <cellStyle name="20% - Accent6 11 4" xfId="968"/>
    <cellStyle name="20% - Accent6 11 4 2" xfId="7044"/>
    <cellStyle name="20% - Accent6 11 4 2 2" xfId="15326"/>
    <cellStyle name="20% - Accent6 11 4 2 2 2" xfId="34388"/>
    <cellStyle name="20% - Accent6 11 4 2 2 3" xfId="53449"/>
    <cellStyle name="20% - Accent6 11 4 2 3" xfId="26110"/>
    <cellStyle name="20% - Accent6 11 4 2 4" xfId="45171"/>
    <cellStyle name="20% - Accent6 11 4 3" xfId="9538"/>
    <cellStyle name="20% - Accent6 11 4 3 2" xfId="17816"/>
    <cellStyle name="20% - Accent6 11 4 3 2 2" xfId="36878"/>
    <cellStyle name="20% - Accent6 11 4 3 2 3" xfId="55939"/>
    <cellStyle name="20% - Accent6 11 4 3 3" xfId="28600"/>
    <cellStyle name="20% - Accent6 11 4 3 4" xfId="47661"/>
    <cellStyle name="20% - Accent6 11 4 4" xfId="3831"/>
    <cellStyle name="20% - Accent6 11 4 4 2" xfId="22941"/>
    <cellStyle name="20% - Accent6 11 4 4 3" xfId="42002"/>
    <cellStyle name="20% - Accent6 11 4 5" xfId="12157"/>
    <cellStyle name="20% - Accent6 11 4 5 2" xfId="31219"/>
    <cellStyle name="20% - Accent6 11 4 5 3" xfId="50280"/>
    <cellStyle name="20% - Accent6 11 4 6" xfId="20322"/>
    <cellStyle name="20% - Accent6 11 4 7" xfId="39383"/>
    <cellStyle name="20% - Accent6 11 5" xfId="3832"/>
    <cellStyle name="20% - Accent6 11 5 2" xfId="12158"/>
    <cellStyle name="20% - Accent6 11 5 2 2" xfId="31220"/>
    <cellStyle name="20% - Accent6 11 5 2 3" xfId="50281"/>
    <cellStyle name="20% - Accent6 11 5 3" xfId="22942"/>
    <cellStyle name="20% - Accent6 11 5 4" xfId="42003"/>
    <cellStyle name="20% - Accent6 11 6" xfId="5711"/>
    <cellStyle name="20% - Accent6 11 6 2" xfId="13997"/>
    <cellStyle name="20% - Accent6 11 6 2 2" xfId="33059"/>
    <cellStyle name="20% - Accent6 11 6 2 3" xfId="52120"/>
    <cellStyle name="20% - Accent6 11 6 3" xfId="24781"/>
    <cellStyle name="20% - Accent6 11 6 4" xfId="43842"/>
    <cellStyle name="20% - Accent6 11 7" xfId="7040"/>
    <cellStyle name="20% - Accent6 11 7 2" xfId="15322"/>
    <cellStyle name="20% - Accent6 11 7 2 2" xfId="34384"/>
    <cellStyle name="20% - Accent6 11 7 2 3" xfId="53445"/>
    <cellStyle name="20% - Accent6 11 7 3" xfId="26106"/>
    <cellStyle name="20% - Accent6 11 7 4" xfId="45167"/>
    <cellStyle name="20% - Accent6 11 8" xfId="9534"/>
    <cellStyle name="20% - Accent6 11 8 2" xfId="17812"/>
    <cellStyle name="20% - Accent6 11 8 2 2" xfId="36874"/>
    <cellStyle name="20% - Accent6 11 8 2 3" xfId="55935"/>
    <cellStyle name="20% - Accent6 11 8 3" xfId="28596"/>
    <cellStyle name="20% - Accent6 11 8 4" xfId="47657"/>
    <cellStyle name="20% - Accent6 11 9" xfId="3827"/>
    <cellStyle name="20% - Accent6 11 9 2" xfId="22937"/>
    <cellStyle name="20% - Accent6 11 9 3" xfId="41998"/>
    <cellStyle name="20% - Accent6 12" xfId="969"/>
    <cellStyle name="20% - Accent6 12 10" xfId="39384"/>
    <cellStyle name="20% - Accent6 12 2" xfId="970"/>
    <cellStyle name="20% - Accent6 12 2 2" xfId="7046"/>
    <cellStyle name="20% - Accent6 12 2 2 2" xfId="15328"/>
    <cellStyle name="20% - Accent6 12 2 2 2 2" xfId="34390"/>
    <cellStyle name="20% - Accent6 12 2 2 2 3" xfId="53451"/>
    <cellStyle name="20% - Accent6 12 2 2 3" xfId="26112"/>
    <cellStyle name="20% - Accent6 12 2 2 4" xfId="45173"/>
    <cellStyle name="20% - Accent6 12 2 3" xfId="9540"/>
    <cellStyle name="20% - Accent6 12 2 3 2" xfId="17818"/>
    <cellStyle name="20% - Accent6 12 2 3 2 2" xfId="36880"/>
    <cellStyle name="20% - Accent6 12 2 3 2 3" xfId="55941"/>
    <cellStyle name="20% - Accent6 12 2 3 3" xfId="28602"/>
    <cellStyle name="20% - Accent6 12 2 3 4" xfId="47663"/>
    <cellStyle name="20% - Accent6 12 2 4" xfId="3834"/>
    <cellStyle name="20% - Accent6 12 2 4 2" xfId="22944"/>
    <cellStyle name="20% - Accent6 12 2 4 3" xfId="42005"/>
    <cellStyle name="20% - Accent6 12 2 5" xfId="12160"/>
    <cellStyle name="20% - Accent6 12 2 5 2" xfId="31222"/>
    <cellStyle name="20% - Accent6 12 2 5 3" xfId="50283"/>
    <cellStyle name="20% - Accent6 12 2 6" xfId="20324"/>
    <cellStyle name="20% - Accent6 12 2 7" xfId="39385"/>
    <cellStyle name="20% - Accent6 12 3" xfId="3835"/>
    <cellStyle name="20% - Accent6 12 3 2" xfId="12161"/>
    <cellStyle name="20% - Accent6 12 3 2 2" xfId="31223"/>
    <cellStyle name="20% - Accent6 12 3 2 3" xfId="50284"/>
    <cellStyle name="20% - Accent6 12 3 3" xfId="22945"/>
    <cellStyle name="20% - Accent6 12 3 4" xfId="42006"/>
    <cellStyle name="20% - Accent6 12 4" xfId="6047"/>
    <cellStyle name="20% - Accent6 12 4 2" xfId="14329"/>
    <cellStyle name="20% - Accent6 12 4 2 2" xfId="33391"/>
    <cellStyle name="20% - Accent6 12 4 2 3" xfId="52452"/>
    <cellStyle name="20% - Accent6 12 4 3" xfId="25113"/>
    <cellStyle name="20% - Accent6 12 4 4" xfId="44174"/>
    <cellStyle name="20% - Accent6 12 5" xfId="7045"/>
    <cellStyle name="20% - Accent6 12 5 2" xfId="15327"/>
    <cellStyle name="20% - Accent6 12 5 2 2" xfId="34389"/>
    <cellStyle name="20% - Accent6 12 5 2 3" xfId="53450"/>
    <cellStyle name="20% - Accent6 12 5 3" xfId="26111"/>
    <cellStyle name="20% - Accent6 12 5 4" xfId="45172"/>
    <cellStyle name="20% - Accent6 12 6" xfId="9539"/>
    <cellStyle name="20% - Accent6 12 6 2" xfId="17817"/>
    <cellStyle name="20% - Accent6 12 6 2 2" xfId="36879"/>
    <cellStyle name="20% - Accent6 12 6 2 3" xfId="55940"/>
    <cellStyle name="20% - Accent6 12 6 3" xfId="28601"/>
    <cellStyle name="20% - Accent6 12 6 4" xfId="47662"/>
    <cellStyle name="20% - Accent6 12 7" xfId="3833"/>
    <cellStyle name="20% - Accent6 12 7 2" xfId="22943"/>
    <cellStyle name="20% - Accent6 12 7 3" xfId="42004"/>
    <cellStyle name="20% - Accent6 12 8" xfId="12159"/>
    <cellStyle name="20% - Accent6 12 8 2" xfId="31221"/>
    <cellStyle name="20% - Accent6 12 8 3" xfId="50282"/>
    <cellStyle name="20% - Accent6 12 9" xfId="20323"/>
    <cellStyle name="20% - Accent6 13" xfId="971"/>
    <cellStyle name="20% - Accent6 13 10" xfId="39386"/>
    <cellStyle name="20% - Accent6 13 2" xfId="972"/>
    <cellStyle name="20% - Accent6 13 2 2" xfId="7048"/>
    <cellStyle name="20% - Accent6 13 2 2 2" xfId="15330"/>
    <cellStyle name="20% - Accent6 13 2 2 2 2" xfId="34392"/>
    <cellStyle name="20% - Accent6 13 2 2 2 3" xfId="53453"/>
    <cellStyle name="20% - Accent6 13 2 2 3" xfId="26114"/>
    <cellStyle name="20% - Accent6 13 2 2 4" xfId="45175"/>
    <cellStyle name="20% - Accent6 13 2 3" xfId="9542"/>
    <cellStyle name="20% - Accent6 13 2 3 2" xfId="17820"/>
    <cellStyle name="20% - Accent6 13 2 3 2 2" xfId="36882"/>
    <cellStyle name="20% - Accent6 13 2 3 2 3" xfId="55943"/>
    <cellStyle name="20% - Accent6 13 2 3 3" xfId="28604"/>
    <cellStyle name="20% - Accent6 13 2 3 4" xfId="47665"/>
    <cellStyle name="20% - Accent6 13 2 4" xfId="3837"/>
    <cellStyle name="20% - Accent6 13 2 4 2" xfId="22947"/>
    <cellStyle name="20% - Accent6 13 2 4 3" xfId="42008"/>
    <cellStyle name="20% - Accent6 13 2 5" xfId="12163"/>
    <cellStyle name="20% - Accent6 13 2 5 2" xfId="31225"/>
    <cellStyle name="20% - Accent6 13 2 5 3" xfId="50286"/>
    <cellStyle name="20% - Accent6 13 2 6" xfId="20326"/>
    <cellStyle name="20% - Accent6 13 2 7" xfId="39387"/>
    <cellStyle name="20% - Accent6 13 3" xfId="3838"/>
    <cellStyle name="20% - Accent6 13 3 2" xfId="12164"/>
    <cellStyle name="20% - Accent6 13 3 2 2" xfId="31226"/>
    <cellStyle name="20% - Accent6 13 3 2 3" xfId="50287"/>
    <cellStyle name="20% - Accent6 13 3 3" xfId="22948"/>
    <cellStyle name="20% - Accent6 13 3 4" xfId="42009"/>
    <cellStyle name="20% - Accent6 13 4" xfId="6061"/>
    <cellStyle name="20% - Accent6 13 4 2" xfId="14343"/>
    <cellStyle name="20% - Accent6 13 4 2 2" xfId="33405"/>
    <cellStyle name="20% - Accent6 13 4 2 3" xfId="52466"/>
    <cellStyle name="20% - Accent6 13 4 3" xfId="25127"/>
    <cellStyle name="20% - Accent6 13 4 4" xfId="44188"/>
    <cellStyle name="20% - Accent6 13 5" xfId="7047"/>
    <cellStyle name="20% - Accent6 13 5 2" xfId="15329"/>
    <cellStyle name="20% - Accent6 13 5 2 2" xfId="34391"/>
    <cellStyle name="20% - Accent6 13 5 2 3" xfId="53452"/>
    <cellStyle name="20% - Accent6 13 5 3" xfId="26113"/>
    <cellStyle name="20% - Accent6 13 5 4" xfId="45174"/>
    <cellStyle name="20% - Accent6 13 6" xfId="9541"/>
    <cellStyle name="20% - Accent6 13 6 2" xfId="17819"/>
    <cellStyle name="20% - Accent6 13 6 2 2" xfId="36881"/>
    <cellStyle name="20% - Accent6 13 6 2 3" xfId="55942"/>
    <cellStyle name="20% - Accent6 13 6 3" xfId="28603"/>
    <cellStyle name="20% - Accent6 13 6 4" xfId="47664"/>
    <cellStyle name="20% - Accent6 13 7" xfId="3836"/>
    <cellStyle name="20% - Accent6 13 7 2" xfId="22946"/>
    <cellStyle name="20% - Accent6 13 7 3" xfId="42007"/>
    <cellStyle name="20% - Accent6 13 8" xfId="12162"/>
    <cellStyle name="20% - Accent6 13 8 2" xfId="31224"/>
    <cellStyle name="20% - Accent6 13 8 3" xfId="50285"/>
    <cellStyle name="20% - Accent6 13 9" xfId="20325"/>
    <cellStyle name="20% - Accent6 14" xfId="973"/>
    <cellStyle name="20% - Accent6 14 2" xfId="3840"/>
    <cellStyle name="20% - Accent6 14 2 2" xfId="12166"/>
    <cellStyle name="20% - Accent6 14 2 2 2" xfId="31228"/>
    <cellStyle name="20% - Accent6 14 2 2 3" xfId="50289"/>
    <cellStyle name="20% - Accent6 14 2 3" xfId="22950"/>
    <cellStyle name="20% - Accent6 14 2 4" xfId="42011"/>
    <cellStyle name="20% - Accent6 14 3" xfId="6075"/>
    <cellStyle name="20% - Accent6 14 3 2" xfId="14357"/>
    <cellStyle name="20% - Accent6 14 3 2 2" xfId="33419"/>
    <cellStyle name="20% - Accent6 14 3 2 3" xfId="52480"/>
    <cellStyle name="20% - Accent6 14 3 3" xfId="25141"/>
    <cellStyle name="20% - Accent6 14 3 4" xfId="44202"/>
    <cellStyle name="20% - Accent6 14 4" xfId="7049"/>
    <cellStyle name="20% - Accent6 14 4 2" xfId="15331"/>
    <cellStyle name="20% - Accent6 14 4 2 2" xfId="34393"/>
    <cellStyle name="20% - Accent6 14 4 2 3" xfId="53454"/>
    <cellStyle name="20% - Accent6 14 4 3" xfId="26115"/>
    <cellStyle name="20% - Accent6 14 4 4" xfId="45176"/>
    <cellStyle name="20% - Accent6 14 5" xfId="9543"/>
    <cellStyle name="20% - Accent6 14 5 2" xfId="17821"/>
    <cellStyle name="20% - Accent6 14 5 2 2" xfId="36883"/>
    <cellStyle name="20% - Accent6 14 5 2 3" xfId="55944"/>
    <cellStyle name="20% - Accent6 14 5 3" xfId="28605"/>
    <cellStyle name="20% - Accent6 14 5 4" xfId="47666"/>
    <cellStyle name="20% - Accent6 14 6" xfId="3839"/>
    <cellStyle name="20% - Accent6 14 6 2" xfId="22949"/>
    <cellStyle name="20% - Accent6 14 6 3" xfId="42010"/>
    <cellStyle name="20% - Accent6 14 7" xfId="12165"/>
    <cellStyle name="20% - Accent6 14 7 2" xfId="31227"/>
    <cellStyle name="20% - Accent6 14 7 3" xfId="50288"/>
    <cellStyle name="20% - Accent6 14 8" xfId="20327"/>
    <cellStyle name="20% - Accent6 14 9" xfId="39388"/>
    <cellStyle name="20% - Accent6 15" xfId="974"/>
    <cellStyle name="20% - Accent6 15 2" xfId="7050"/>
    <cellStyle name="20% - Accent6 15 2 2" xfId="15332"/>
    <cellStyle name="20% - Accent6 15 2 2 2" xfId="34394"/>
    <cellStyle name="20% - Accent6 15 2 2 3" xfId="53455"/>
    <cellStyle name="20% - Accent6 15 2 3" xfId="26116"/>
    <cellStyle name="20% - Accent6 15 2 4" xfId="45177"/>
    <cellStyle name="20% - Accent6 15 3" xfId="9544"/>
    <cellStyle name="20% - Accent6 15 3 2" xfId="17822"/>
    <cellStyle name="20% - Accent6 15 3 2 2" xfId="36884"/>
    <cellStyle name="20% - Accent6 15 3 2 3" xfId="55945"/>
    <cellStyle name="20% - Accent6 15 3 3" xfId="28606"/>
    <cellStyle name="20% - Accent6 15 3 4" xfId="47667"/>
    <cellStyle name="20% - Accent6 15 4" xfId="3841"/>
    <cellStyle name="20% - Accent6 15 4 2" xfId="22951"/>
    <cellStyle name="20% - Accent6 15 4 3" xfId="42012"/>
    <cellStyle name="20% - Accent6 15 5" xfId="12167"/>
    <cellStyle name="20% - Accent6 15 5 2" xfId="31229"/>
    <cellStyle name="20% - Accent6 15 5 3" xfId="50290"/>
    <cellStyle name="20% - Accent6 15 6" xfId="20328"/>
    <cellStyle name="20% - Accent6 15 7" xfId="39389"/>
    <cellStyle name="20% - Accent6 16" xfId="3842"/>
    <cellStyle name="20% - Accent6 16 2" xfId="12168"/>
    <cellStyle name="20% - Accent6 16 2 2" xfId="31230"/>
    <cellStyle name="20% - Accent6 16 2 3" xfId="50291"/>
    <cellStyle name="20% - Accent6 16 3" xfId="22952"/>
    <cellStyle name="20% - Accent6 16 4" xfId="42013"/>
    <cellStyle name="20% - Accent6 17" xfId="5628"/>
    <cellStyle name="20% - Accent6 17 2" xfId="13918"/>
    <cellStyle name="20% - Accent6 17 2 2" xfId="32980"/>
    <cellStyle name="20% - Accent6 17 2 3" xfId="52041"/>
    <cellStyle name="20% - Accent6 17 3" xfId="24702"/>
    <cellStyle name="20% - Accent6 17 4" xfId="43763"/>
    <cellStyle name="20% - Accent6 18" xfId="7032"/>
    <cellStyle name="20% - Accent6 18 2" xfId="15314"/>
    <cellStyle name="20% - Accent6 18 2 2" xfId="34376"/>
    <cellStyle name="20% - Accent6 18 2 3" xfId="53437"/>
    <cellStyle name="20% - Accent6 18 3" xfId="26098"/>
    <cellStyle name="20% - Accent6 18 4" xfId="45159"/>
    <cellStyle name="20% - Accent6 19" xfId="9526"/>
    <cellStyle name="20% - Accent6 19 2" xfId="17804"/>
    <cellStyle name="20% - Accent6 19 2 2" xfId="36866"/>
    <cellStyle name="20% - Accent6 19 2 3" xfId="55927"/>
    <cellStyle name="20% - Accent6 19 3" xfId="28588"/>
    <cellStyle name="20% - Accent6 19 4" xfId="47649"/>
    <cellStyle name="20% - Accent6 2" xfId="975"/>
    <cellStyle name="20% - Accent6 2 10" xfId="976"/>
    <cellStyle name="20% - Accent6 2 10 2" xfId="7052"/>
    <cellStyle name="20% - Accent6 2 10 2 2" xfId="15334"/>
    <cellStyle name="20% - Accent6 2 10 2 2 2" xfId="34396"/>
    <cellStyle name="20% - Accent6 2 10 2 2 3" xfId="53457"/>
    <cellStyle name="20% - Accent6 2 10 2 3" xfId="26118"/>
    <cellStyle name="20% - Accent6 2 10 2 4" xfId="45179"/>
    <cellStyle name="20% - Accent6 2 10 3" xfId="9546"/>
    <cellStyle name="20% - Accent6 2 10 3 2" xfId="17824"/>
    <cellStyle name="20% - Accent6 2 10 3 2 2" xfId="36886"/>
    <cellStyle name="20% - Accent6 2 10 3 2 3" xfId="55947"/>
    <cellStyle name="20% - Accent6 2 10 3 3" xfId="28608"/>
    <cellStyle name="20% - Accent6 2 10 3 4" xfId="47669"/>
    <cellStyle name="20% - Accent6 2 10 4" xfId="3844"/>
    <cellStyle name="20% - Accent6 2 10 4 2" xfId="22954"/>
    <cellStyle name="20% - Accent6 2 10 4 3" xfId="42015"/>
    <cellStyle name="20% - Accent6 2 10 5" xfId="12170"/>
    <cellStyle name="20% - Accent6 2 10 5 2" xfId="31232"/>
    <cellStyle name="20% - Accent6 2 10 5 3" xfId="50293"/>
    <cellStyle name="20% - Accent6 2 10 6" xfId="20330"/>
    <cellStyle name="20% - Accent6 2 10 7" xfId="39391"/>
    <cellStyle name="20% - Accent6 2 11" xfId="977"/>
    <cellStyle name="20% - Accent6 2 11 2" xfId="7053"/>
    <cellStyle name="20% - Accent6 2 11 2 2" xfId="15335"/>
    <cellStyle name="20% - Accent6 2 11 2 2 2" xfId="34397"/>
    <cellStyle name="20% - Accent6 2 11 2 2 3" xfId="53458"/>
    <cellStyle name="20% - Accent6 2 11 2 3" xfId="26119"/>
    <cellStyle name="20% - Accent6 2 11 2 4" xfId="45180"/>
    <cellStyle name="20% - Accent6 2 11 3" xfId="9547"/>
    <cellStyle name="20% - Accent6 2 11 3 2" xfId="17825"/>
    <cellStyle name="20% - Accent6 2 11 3 2 2" xfId="36887"/>
    <cellStyle name="20% - Accent6 2 11 3 2 3" xfId="55948"/>
    <cellStyle name="20% - Accent6 2 11 3 3" xfId="28609"/>
    <cellStyle name="20% - Accent6 2 11 3 4" xfId="47670"/>
    <cellStyle name="20% - Accent6 2 11 4" xfId="3845"/>
    <cellStyle name="20% - Accent6 2 11 4 2" xfId="22955"/>
    <cellStyle name="20% - Accent6 2 11 4 3" xfId="42016"/>
    <cellStyle name="20% - Accent6 2 11 5" xfId="12171"/>
    <cellStyle name="20% - Accent6 2 11 5 2" xfId="31233"/>
    <cellStyle name="20% - Accent6 2 11 5 3" xfId="50294"/>
    <cellStyle name="20% - Accent6 2 11 6" xfId="20331"/>
    <cellStyle name="20% - Accent6 2 11 7" xfId="39392"/>
    <cellStyle name="20% - Accent6 2 12" xfId="3846"/>
    <cellStyle name="20% - Accent6 2 12 2" xfId="12172"/>
    <cellStyle name="20% - Accent6 2 12 2 2" xfId="31234"/>
    <cellStyle name="20% - Accent6 2 12 2 3" xfId="50295"/>
    <cellStyle name="20% - Accent6 2 12 3" xfId="22956"/>
    <cellStyle name="20% - Accent6 2 12 4" xfId="42017"/>
    <cellStyle name="20% - Accent6 2 13" xfId="5638"/>
    <cellStyle name="20% - Accent6 2 13 2" xfId="13927"/>
    <cellStyle name="20% - Accent6 2 13 2 2" xfId="32989"/>
    <cellStyle name="20% - Accent6 2 13 2 3" xfId="52050"/>
    <cellStyle name="20% - Accent6 2 13 3" xfId="24711"/>
    <cellStyle name="20% - Accent6 2 13 4" xfId="43772"/>
    <cellStyle name="20% - Accent6 2 14" xfId="7051"/>
    <cellStyle name="20% - Accent6 2 14 2" xfId="15333"/>
    <cellStyle name="20% - Accent6 2 14 2 2" xfId="34395"/>
    <cellStyle name="20% - Accent6 2 14 2 3" xfId="53456"/>
    <cellStyle name="20% - Accent6 2 14 3" xfId="26117"/>
    <cellStyle name="20% - Accent6 2 14 4" xfId="45178"/>
    <cellStyle name="20% - Accent6 2 15" xfId="9545"/>
    <cellStyle name="20% - Accent6 2 15 2" xfId="17823"/>
    <cellStyle name="20% - Accent6 2 15 2 2" xfId="36885"/>
    <cellStyle name="20% - Accent6 2 15 2 3" xfId="55946"/>
    <cellStyle name="20% - Accent6 2 15 3" xfId="28607"/>
    <cellStyle name="20% - Accent6 2 15 4" xfId="47668"/>
    <cellStyle name="20% - Accent6 2 16" xfId="3843"/>
    <cellStyle name="20% - Accent6 2 16 2" xfId="22953"/>
    <cellStyle name="20% - Accent6 2 16 3" xfId="42014"/>
    <cellStyle name="20% - Accent6 2 17" xfId="12169"/>
    <cellStyle name="20% - Accent6 2 17 2" xfId="31231"/>
    <cellStyle name="20% - Accent6 2 17 3" xfId="50292"/>
    <cellStyle name="20% - Accent6 2 18" xfId="20329"/>
    <cellStyle name="20% - Accent6 2 19" xfId="39390"/>
    <cellStyle name="20% - Accent6 2 2" xfId="978"/>
    <cellStyle name="20% - Accent6 2 2 10" xfId="5676"/>
    <cellStyle name="20% - Accent6 2 2 10 2" xfId="13962"/>
    <cellStyle name="20% - Accent6 2 2 10 2 2" xfId="33024"/>
    <cellStyle name="20% - Accent6 2 2 10 2 3" xfId="52085"/>
    <cellStyle name="20% - Accent6 2 2 10 3" xfId="24746"/>
    <cellStyle name="20% - Accent6 2 2 10 4" xfId="43807"/>
    <cellStyle name="20% - Accent6 2 2 11" xfId="7054"/>
    <cellStyle name="20% - Accent6 2 2 11 2" xfId="15336"/>
    <cellStyle name="20% - Accent6 2 2 11 2 2" xfId="34398"/>
    <cellStyle name="20% - Accent6 2 2 11 2 3" xfId="53459"/>
    <cellStyle name="20% - Accent6 2 2 11 3" xfId="26120"/>
    <cellStyle name="20% - Accent6 2 2 11 4" xfId="45181"/>
    <cellStyle name="20% - Accent6 2 2 12" xfId="9548"/>
    <cellStyle name="20% - Accent6 2 2 12 2" xfId="17826"/>
    <cellStyle name="20% - Accent6 2 2 12 2 2" xfId="36888"/>
    <cellStyle name="20% - Accent6 2 2 12 2 3" xfId="55949"/>
    <cellStyle name="20% - Accent6 2 2 12 3" xfId="28610"/>
    <cellStyle name="20% - Accent6 2 2 12 4" xfId="47671"/>
    <cellStyle name="20% - Accent6 2 2 13" xfId="3847"/>
    <cellStyle name="20% - Accent6 2 2 13 2" xfId="22957"/>
    <cellStyle name="20% - Accent6 2 2 13 3" xfId="42018"/>
    <cellStyle name="20% - Accent6 2 2 14" xfId="12173"/>
    <cellStyle name="20% - Accent6 2 2 14 2" xfId="31235"/>
    <cellStyle name="20% - Accent6 2 2 14 3" xfId="50296"/>
    <cellStyle name="20% - Accent6 2 2 15" xfId="20332"/>
    <cellStyle name="20% - Accent6 2 2 16" xfId="39393"/>
    <cellStyle name="20% - Accent6 2 2 2" xfId="979"/>
    <cellStyle name="20% - Accent6 2 2 2 10" xfId="3848"/>
    <cellStyle name="20% - Accent6 2 2 2 10 2" xfId="22958"/>
    <cellStyle name="20% - Accent6 2 2 2 10 3" xfId="42019"/>
    <cellStyle name="20% - Accent6 2 2 2 11" xfId="12174"/>
    <cellStyle name="20% - Accent6 2 2 2 11 2" xfId="31236"/>
    <cellStyle name="20% - Accent6 2 2 2 11 3" xfId="50297"/>
    <cellStyle name="20% - Accent6 2 2 2 12" xfId="20333"/>
    <cellStyle name="20% - Accent6 2 2 2 13" xfId="39394"/>
    <cellStyle name="20% - Accent6 2 2 2 2" xfId="980"/>
    <cellStyle name="20% - Accent6 2 2 2 2 2" xfId="981"/>
    <cellStyle name="20% - Accent6 2 2 2 2 2 2" xfId="7057"/>
    <cellStyle name="20% - Accent6 2 2 2 2 2 2 2" xfId="15339"/>
    <cellStyle name="20% - Accent6 2 2 2 2 2 2 2 2" xfId="34401"/>
    <cellStyle name="20% - Accent6 2 2 2 2 2 2 2 3" xfId="53462"/>
    <cellStyle name="20% - Accent6 2 2 2 2 2 2 3" xfId="26123"/>
    <cellStyle name="20% - Accent6 2 2 2 2 2 2 4" xfId="45184"/>
    <cellStyle name="20% - Accent6 2 2 2 2 2 3" xfId="9551"/>
    <cellStyle name="20% - Accent6 2 2 2 2 2 3 2" xfId="17829"/>
    <cellStyle name="20% - Accent6 2 2 2 2 2 3 2 2" xfId="36891"/>
    <cellStyle name="20% - Accent6 2 2 2 2 2 3 2 3" xfId="55952"/>
    <cellStyle name="20% - Accent6 2 2 2 2 2 3 3" xfId="28613"/>
    <cellStyle name="20% - Accent6 2 2 2 2 2 3 4" xfId="47674"/>
    <cellStyle name="20% - Accent6 2 2 2 2 2 4" xfId="3850"/>
    <cellStyle name="20% - Accent6 2 2 2 2 2 4 2" xfId="22960"/>
    <cellStyle name="20% - Accent6 2 2 2 2 2 4 3" xfId="42021"/>
    <cellStyle name="20% - Accent6 2 2 2 2 2 5" xfId="12176"/>
    <cellStyle name="20% - Accent6 2 2 2 2 2 5 2" xfId="31238"/>
    <cellStyle name="20% - Accent6 2 2 2 2 2 5 3" xfId="50299"/>
    <cellStyle name="20% - Accent6 2 2 2 2 2 6" xfId="20335"/>
    <cellStyle name="20% - Accent6 2 2 2 2 2 7" xfId="39396"/>
    <cellStyle name="20% - Accent6 2 2 2 2 3" xfId="7056"/>
    <cellStyle name="20% - Accent6 2 2 2 2 3 2" xfId="15338"/>
    <cellStyle name="20% - Accent6 2 2 2 2 3 2 2" xfId="34400"/>
    <cellStyle name="20% - Accent6 2 2 2 2 3 2 3" xfId="53461"/>
    <cellStyle name="20% - Accent6 2 2 2 2 3 3" xfId="26122"/>
    <cellStyle name="20% - Accent6 2 2 2 2 3 4" xfId="45183"/>
    <cellStyle name="20% - Accent6 2 2 2 2 4" xfId="9550"/>
    <cellStyle name="20% - Accent6 2 2 2 2 4 2" xfId="17828"/>
    <cellStyle name="20% - Accent6 2 2 2 2 4 2 2" xfId="36890"/>
    <cellStyle name="20% - Accent6 2 2 2 2 4 2 3" xfId="55951"/>
    <cellStyle name="20% - Accent6 2 2 2 2 4 3" xfId="28612"/>
    <cellStyle name="20% - Accent6 2 2 2 2 4 4" xfId="47673"/>
    <cellStyle name="20% - Accent6 2 2 2 2 5" xfId="3849"/>
    <cellStyle name="20% - Accent6 2 2 2 2 5 2" xfId="22959"/>
    <cellStyle name="20% - Accent6 2 2 2 2 5 3" xfId="42020"/>
    <cellStyle name="20% - Accent6 2 2 2 2 6" xfId="12175"/>
    <cellStyle name="20% - Accent6 2 2 2 2 6 2" xfId="31237"/>
    <cellStyle name="20% - Accent6 2 2 2 2 6 3" xfId="50298"/>
    <cellStyle name="20% - Accent6 2 2 2 2 7" xfId="20334"/>
    <cellStyle name="20% - Accent6 2 2 2 2 8" xfId="39395"/>
    <cellStyle name="20% - Accent6 2 2 2 3" xfId="982"/>
    <cellStyle name="20% - Accent6 2 2 2 3 2" xfId="983"/>
    <cellStyle name="20% - Accent6 2 2 2 3 2 2" xfId="7059"/>
    <cellStyle name="20% - Accent6 2 2 2 3 2 2 2" xfId="15341"/>
    <cellStyle name="20% - Accent6 2 2 2 3 2 2 2 2" xfId="34403"/>
    <cellStyle name="20% - Accent6 2 2 2 3 2 2 2 3" xfId="53464"/>
    <cellStyle name="20% - Accent6 2 2 2 3 2 2 3" xfId="26125"/>
    <cellStyle name="20% - Accent6 2 2 2 3 2 2 4" xfId="45186"/>
    <cellStyle name="20% - Accent6 2 2 2 3 2 3" xfId="9553"/>
    <cellStyle name="20% - Accent6 2 2 2 3 2 3 2" xfId="17831"/>
    <cellStyle name="20% - Accent6 2 2 2 3 2 3 2 2" xfId="36893"/>
    <cellStyle name="20% - Accent6 2 2 2 3 2 3 2 3" xfId="55954"/>
    <cellStyle name="20% - Accent6 2 2 2 3 2 3 3" xfId="28615"/>
    <cellStyle name="20% - Accent6 2 2 2 3 2 3 4" xfId="47676"/>
    <cellStyle name="20% - Accent6 2 2 2 3 2 4" xfId="3852"/>
    <cellStyle name="20% - Accent6 2 2 2 3 2 4 2" xfId="22962"/>
    <cellStyle name="20% - Accent6 2 2 2 3 2 4 3" xfId="42023"/>
    <cellStyle name="20% - Accent6 2 2 2 3 2 5" xfId="12178"/>
    <cellStyle name="20% - Accent6 2 2 2 3 2 5 2" xfId="31240"/>
    <cellStyle name="20% - Accent6 2 2 2 3 2 5 3" xfId="50301"/>
    <cellStyle name="20% - Accent6 2 2 2 3 2 6" xfId="20337"/>
    <cellStyle name="20% - Accent6 2 2 2 3 2 7" xfId="39398"/>
    <cellStyle name="20% - Accent6 2 2 2 3 3" xfId="7058"/>
    <cellStyle name="20% - Accent6 2 2 2 3 3 2" xfId="15340"/>
    <cellStyle name="20% - Accent6 2 2 2 3 3 2 2" xfId="34402"/>
    <cellStyle name="20% - Accent6 2 2 2 3 3 2 3" xfId="53463"/>
    <cellStyle name="20% - Accent6 2 2 2 3 3 3" xfId="26124"/>
    <cellStyle name="20% - Accent6 2 2 2 3 3 4" xfId="45185"/>
    <cellStyle name="20% - Accent6 2 2 2 3 4" xfId="9552"/>
    <cellStyle name="20% - Accent6 2 2 2 3 4 2" xfId="17830"/>
    <cellStyle name="20% - Accent6 2 2 2 3 4 2 2" xfId="36892"/>
    <cellStyle name="20% - Accent6 2 2 2 3 4 2 3" xfId="55953"/>
    <cellStyle name="20% - Accent6 2 2 2 3 4 3" xfId="28614"/>
    <cellStyle name="20% - Accent6 2 2 2 3 4 4" xfId="47675"/>
    <cellStyle name="20% - Accent6 2 2 2 3 5" xfId="3851"/>
    <cellStyle name="20% - Accent6 2 2 2 3 5 2" xfId="22961"/>
    <cellStyle name="20% - Accent6 2 2 2 3 5 3" xfId="42022"/>
    <cellStyle name="20% - Accent6 2 2 2 3 6" xfId="12177"/>
    <cellStyle name="20% - Accent6 2 2 2 3 6 2" xfId="31239"/>
    <cellStyle name="20% - Accent6 2 2 2 3 6 3" xfId="50300"/>
    <cellStyle name="20% - Accent6 2 2 2 3 7" xfId="20336"/>
    <cellStyle name="20% - Accent6 2 2 2 3 8" xfId="39397"/>
    <cellStyle name="20% - Accent6 2 2 2 4" xfId="984"/>
    <cellStyle name="20% - Accent6 2 2 2 4 2" xfId="7060"/>
    <cellStyle name="20% - Accent6 2 2 2 4 2 2" xfId="15342"/>
    <cellStyle name="20% - Accent6 2 2 2 4 2 2 2" xfId="34404"/>
    <cellStyle name="20% - Accent6 2 2 2 4 2 2 3" xfId="53465"/>
    <cellStyle name="20% - Accent6 2 2 2 4 2 3" xfId="26126"/>
    <cellStyle name="20% - Accent6 2 2 2 4 2 4" xfId="45187"/>
    <cellStyle name="20% - Accent6 2 2 2 4 3" xfId="9554"/>
    <cellStyle name="20% - Accent6 2 2 2 4 3 2" xfId="17832"/>
    <cellStyle name="20% - Accent6 2 2 2 4 3 2 2" xfId="36894"/>
    <cellStyle name="20% - Accent6 2 2 2 4 3 2 3" xfId="55955"/>
    <cellStyle name="20% - Accent6 2 2 2 4 3 3" xfId="28616"/>
    <cellStyle name="20% - Accent6 2 2 2 4 3 4" xfId="47677"/>
    <cellStyle name="20% - Accent6 2 2 2 4 4" xfId="3853"/>
    <cellStyle name="20% - Accent6 2 2 2 4 4 2" xfId="22963"/>
    <cellStyle name="20% - Accent6 2 2 2 4 4 3" xfId="42024"/>
    <cellStyle name="20% - Accent6 2 2 2 4 5" xfId="12179"/>
    <cellStyle name="20% - Accent6 2 2 2 4 5 2" xfId="31241"/>
    <cellStyle name="20% - Accent6 2 2 2 4 5 3" xfId="50302"/>
    <cellStyle name="20% - Accent6 2 2 2 4 6" xfId="20338"/>
    <cellStyle name="20% - Accent6 2 2 2 4 7" xfId="39399"/>
    <cellStyle name="20% - Accent6 2 2 2 5" xfId="985"/>
    <cellStyle name="20% - Accent6 2 2 2 5 2" xfId="7061"/>
    <cellStyle name="20% - Accent6 2 2 2 5 2 2" xfId="15343"/>
    <cellStyle name="20% - Accent6 2 2 2 5 2 2 2" xfId="34405"/>
    <cellStyle name="20% - Accent6 2 2 2 5 2 2 3" xfId="53466"/>
    <cellStyle name="20% - Accent6 2 2 2 5 2 3" xfId="26127"/>
    <cellStyle name="20% - Accent6 2 2 2 5 2 4" xfId="45188"/>
    <cellStyle name="20% - Accent6 2 2 2 5 3" xfId="9555"/>
    <cellStyle name="20% - Accent6 2 2 2 5 3 2" xfId="17833"/>
    <cellStyle name="20% - Accent6 2 2 2 5 3 2 2" xfId="36895"/>
    <cellStyle name="20% - Accent6 2 2 2 5 3 2 3" xfId="55956"/>
    <cellStyle name="20% - Accent6 2 2 2 5 3 3" xfId="28617"/>
    <cellStyle name="20% - Accent6 2 2 2 5 3 4" xfId="47678"/>
    <cellStyle name="20% - Accent6 2 2 2 5 4" xfId="3854"/>
    <cellStyle name="20% - Accent6 2 2 2 5 4 2" xfId="22964"/>
    <cellStyle name="20% - Accent6 2 2 2 5 4 3" xfId="42025"/>
    <cellStyle name="20% - Accent6 2 2 2 5 5" xfId="12180"/>
    <cellStyle name="20% - Accent6 2 2 2 5 5 2" xfId="31242"/>
    <cellStyle name="20% - Accent6 2 2 2 5 5 3" xfId="50303"/>
    <cellStyle name="20% - Accent6 2 2 2 5 6" xfId="20339"/>
    <cellStyle name="20% - Accent6 2 2 2 5 7" xfId="39400"/>
    <cellStyle name="20% - Accent6 2 2 2 6" xfId="3855"/>
    <cellStyle name="20% - Accent6 2 2 2 6 2" xfId="12181"/>
    <cellStyle name="20% - Accent6 2 2 2 6 2 2" xfId="31243"/>
    <cellStyle name="20% - Accent6 2 2 2 6 2 3" xfId="50304"/>
    <cellStyle name="20% - Accent6 2 2 2 6 3" xfId="22965"/>
    <cellStyle name="20% - Accent6 2 2 2 6 4" xfId="42026"/>
    <cellStyle name="20% - Accent6 2 2 2 7" xfId="5878"/>
    <cellStyle name="20% - Accent6 2 2 2 7 2" xfId="14160"/>
    <cellStyle name="20% - Accent6 2 2 2 7 2 2" xfId="33222"/>
    <cellStyle name="20% - Accent6 2 2 2 7 2 3" xfId="52283"/>
    <cellStyle name="20% - Accent6 2 2 2 7 3" xfId="24944"/>
    <cellStyle name="20% - Accent6 2 2 2 7 4" xfId="44005"/>
    <cellStyle name="20% - Accent6 2 2 2 8" xfId="7055"/>
    <cellStyle name="20% - Accent6 2 2 2 8 2" xfId="15337"/>
    <cellStyle name="20% - Accent6 2 2 2 8 2 2" xfId="34399"/>
    <cellStyle name="20% - Accent6 2 2 2 8 2 3" xfId="53460"/>
    <cellStyle name="20% - Accent6 2 2 2 8 3" xfId="26121"/>
    <cellStyle name="20% - Accent6 2 2 2 8 4" xfId="45182"/>
    <cellStyle name="20% - Accent6 2 2 2 9" xfId="9549"/>
    <cellStyle name="20% - Accent6 2 2 2 9 2" xfId="17827"/>
    <cellStyle name="20% - Accent6 2 2 2 9 2 2" xfId="36889"/>
    <cellStyle name="20% - Accent6 2 2 2 9 2 3" xfId="55950"/>
    <cellStyle name="20% - Accent6 2 2 2 9 3" xfId="28611"/>
    <cellStyle name="20% - Accent6 2 2 2 9 4" xfId="47672"/>
    <cellStyle name="20% - Accent6 2 2 3" xfId="986"/>
    <cellStyle name="20% - Accent6 2 2 3 10" xfId="3856"/>
    <cellStyle name="20% - Accent6 2 2 3 10 2" xfId="22966"/>
    <cellStyle name="20% - Accent6 2 2 3 10 3" xfId="42027"/>
    <cellStyle name="20% - Accent6 2 2 3 11" xfId="12182"/>
    <cellStyle name="20% - Accent6 2 2 3 11 2" xfId="31244"/>
    <cellStyle name="20% - Accent6 2 2 3 11 3" xfId="50305"/>
    <cellStyle name="20% - Accent6 2 2 3 12" xfId="20340"/>
    <cellStyle name="20% - Accent6 2 2 3 13" xfId="39401"/>
    <cellStyle name="20% - Accent6 2 2 3 2" xfId="987"/>
    <cellStyle name="20% - Accent6 2 2 3 2 2" xfId="988"/>
    <cellStyle name="20% - Accent6 2 2 3 2 2 2" xfId="7064"/>
    <cellStyle name="20% - Accent6 2 2 3 2 2 2 2" xfId="15346"/>
    <cellStyle name="20% - Accent6 2 2 3 2 2 2 2 2" xfId="34408"/>
    <cellStyle name="20% - Accent6 2 2 3 2 2 2 2 3" xfId="53469"/>
    <cellStyle name="20% - Accent6 2 2 3 2 2 2 3" xfId="26130"/>
    <cellStyle name="20% - Accent6 2 2 3 2 2 2 4" xfId="45191"/>
    <cellStyle name="20% - Accent6 2 2 3 2 2 3" xfId="9558"/>
    <cellStyle name="20% - Accent6 2 2 3 2 2 3 2" xfId="17836"/>
    <cellStyle name="20% - Accent6 2 2 3 2 2 3 2 2" xfId="36898"/>
    <cellStyle name="20% - Accent6 2 2 3 2 2 3 2 3" xfId="55959"/>
    <cellStyle name="20% - Accent6 2 2 3 2 2 3 3" xfId="28620"/>
    <cellStyle name="20% - Accent6 2 2 3 2 2 3 4" xfId="47681"/>
    <cellStyle name="20% - Accent6 2 2 3 2 2 4" xfId="3858"/>
    <cellStyle name="20% - Accent6 2 2 3 2 2 4 2" xfId="22968"/>
    <cellStyle name="20% - Accent6 2 2 3 2 2 4 3" xfId="42029"/>
    <cellStyle name="20% - Accent6 2 2 3 2 2 5" xfId="12184"/>
    <cellStyle name="20% - Accent6 2 2 3 2 2 5 2" xfId="31246"/>
    <cellStyle name="20% - Accent6 2 2 3 2 2 5 3" xfId="50307"/>
    <cellStyle name="20% - Accent6 2 2 3 2 2 6" xfId="20342"/>
    <cellStyle name="20% - Accent6 2 2 3 2 2 7" xfId="39403"/>
    <cellStyle name="20% - Accent6 2 2 3 2 3" xfId="7063"/>
    <cellStyle name="20% - Accent6 2 2 3 2 3 2" xfId="15345"/>
    <cellStyle name="20% - Accent6 2 2 3 2 3 2 2" xfId="34407"/>
    <cellStyle name="20% - Accent6 2 2 3 2 3 2 3" xfId="53468"/>
    <cellStyle name="20% - Accent6 2 2 3 2 3 3" xfId="26129"/>
    <cellStyle name="20% - Accent6 2 2 3 2 3 4" xfId="45190"/>
    <cellStyle name="20% - Accent6 2 2 3 2 4" xfId="9557"/>
    <cellStyle name="20% - Accent6 2 2 3 2 4 2" xfId="17835"/>
    <cellStyle name="20% - Accent6 2 2 3 2 4 2 2" xfId="36897"/>
    <cellStyle name="20% - Accent6 2 2 3 2 4 2 3" xfId="55958"/>
    <cellStyle name="20% - Accent6 2 2 3 2 4 3" xfId="28619"/>
    <cellStyle name="20% - Accent6 2 2 3 2 4 4" xfId="47680"/>
    <cellStyle name="20% - Accent6 2 2 3 2 5" xfId="3857"/>
    <cellStyle name="20% - Accent6 2 2 3 2 5 2" xfId="22967"/>
    <cellStyle name="20% - Accent6 2 2 3 2 5 3" xfId="42028"/>
    <cellStyle name="20% - Accent6 2 2 3 2 6" xfId="12183"/>
    <cellStyle name="20% - Accent6 2 2 3 2 6 2" xfId="31245"/>
    <cellStyle name="20% - Accent6 2 2 3 2 6 3" xfId="50306"/>
    <cellStyle name="20% - Accent6 2 2 3 2 7" xfId="20341"/>
    <cellStyle name="20% - Accent6 2 2 3 2 8" xfId="39402"/>
    <cellStyle name="20% - Accent6 2 2 3 3" xfId="989"/>
    <cellStyle name="20% - Accent6 2 2 3 3 2" xfId="990"/>
    <cellStyle name="20% - Accent6 2 2 3 3 2 2" xfId="7066"/>
    <cellStyle name="20% - Accent6 2 2 3 3 2 2 2" xfId="15348"/>
    <cellStyle name="20% - Accent6 2 2 3 3 2 2 2 2" xfId="34410"/>
    <cellStyle name="20% - Accent6 2 2 3 3 2 2 2 3" xfId="53471"/>
    <cellStyle name="20% - Accent6 2 2 3 3 2 2 3" xfId="26132"/>
    <cellStyle name="20% - Accent6 2 2 3 3 2 2 4" xfId="45193"/>
    <cellStyle name="20% - Accent6 2 2 3 3 2 3" xfId="9560"/>
    <cellStyle name="20% - Accent6 2 2 3 3 2 3 2" xfId="17838"/>
    <cellStyle name="20% - Accent6 2 2 3 3 2 3 2 2" xfId="36900"/>
    <cellStyle name="20% - Accent6 2 2 3 3 2 3 2 3" xfId="55961"/>
    <cellStyle name="20% - Accent6 2 2 3 3 2 3 3" xfId="28622"/>
    <cellStyle name="20% - Accent6 2 2 3 3 2 3 4" xfId="47683"/>
    <cellStyle name="20% - Accent6 2 2 3 3 2 4" xfId="3860"/>
    <cellStyle name="20% - Accent6 2 2 3 3 2 4 2" xfId="22970"/>
    <cellStyle name="20% - Accent6 2 2 3 3 2 4 3" xfId="42031"/>
    <cellStyle name="20% - Accent6 2 2 3 3 2 5" xfId="12186"/>
    <cellStyle name="20% - Accent6 2 2 3 3 2 5 2" xfId="31248"/>
    <cellStyle name="20% - Accent6 2 2 3 3 2 5 3" xfId="50309"/>
    <cellStyle name="20% - Accent6 2 2 3 3 2 6" xfId="20344"/>
    <cellStyle name="20% - Accent6 2 2 3 3 2 7" xfId="39405"/>
    <cellStyle name="20% - Accent6 2 2 3 3 3" xfId="7065"/>
    <cellStyle name="20% - Accent6 2 2 3 3 3 2" xfId="15347"/>
    <cellStyle name="20% - Accent6 2 2 3 3 3 2 2" xfId="34409"/>
    <cellStyle name="20% - Accent6 2 2 3 3 3 2 3" xfId="53470"/>
    <cellStyle name="20% - Accent6 2 2 3 3 3 3" xfId="26131"/>
    <cellStyle name="20% - Accent6 2 2 3 3 3 4" xfId="45192"/>
    <cellStyle name="20% - Accent6 2 2 3 3 4" xfId="9559"/>
    <cellStyle name="20% - Accent6 2 2 3 3 4 2" xfId="17837"/>
    <cellStyle name="20% - Accent6 2 2 3 3 4 2 2" xfId="36899"/>
    <cellStyle name="20% - Accent6 2 2 3 3 4 2 3" xfId="55960"/>
    <cellStyle name="20% - Accent6 2 2 3 3 4 3" xfId="28621"/>
    <cellStyle name="20% - Accent6 2 2 3 3 4 4" xfId="47682"/>
    <cellStyle name="20% - Accent6 2 2 3 3 5" xfId="3859"/>
    <cellStyle name="20% - Accent6 2 2 3 3 5 2" xfId="22969"/>
    <cellStyle name="20% - Accent6 2 2 3 3 5 3" xfId="42030"/>
    <cellStyle name="20% - Accent6 2 2 3 3 6" xfId="12185"/>
    <cellStyle name="20% - Accent6 2 2 3 3 6 2" xfId="31247"/>
    <cellStyle name="20% - Accent6 2 2 3 3 6 3" xfId="50308"/>
    <cellStyle name="20% - Accent6 2 2 3 3 7" xfId="20343"/>
    <cellStyle name="20% - Accent6 2 2 3 3 8" xfId="39404"/>
    <cellStyle name="20% - Accent6 2 2 3 4" xfId="991"/>
    <cellStyle name="20% - Accent6 2 2 3 4 2" xfId="7067"/>
    <cellStyle name="20% - Accent6 2 2 3 4 2 2" xfId="15349"/>
    <cellStyle name="20% - Accent6 2 2 3 4 2 2 2" xfId="34411"/>
    <cellStyle name="20% - Accent6 2 2 3 4 2 2 3" xfId="53472"/>
    <cellStyle name="20% - Accent6 2 2 3 4 2 3" xfId="26133"/>
    <cellStyle name="20% - Accent6 2 2 3 4 2 4" xfId="45194"/>
    <cellStyle name="20% - Accent6 2 2 3 4 3" xfId="9561"/>
    <cellStyle name="20% - Accent6 2 2 3 4 3 2" xfId="17839"/>
    <cellStyle name="20% - Accent6 2 2 3 4 3 2 2" xfId="36901"/>
    <cellStyle name="20% - Accent6 2 2 3 4 3 2 3" xfId="55962"/>
    <cellStyle name="20% - Accent6 2 2 3 4 3 3" xfId="28623"/>
    <cellStyle name="20% - Accent6 2 2 3 4 3 4" xfId="47684"/>
    <cellStyle name="20% - Accent6 2 2 3 4 4" xfId="3861"/>
    <cellStyle name="20% - Accent6 2 2 3 4 4 2" xfId="22971"/>
    <cellStyle name="20% - Accent6 2 2 3 4 4 3" xfId="42032"/>
    <cellStyle name="20% - Accent6 2 2 3 4 5" xfId="12187"/>
    <cellStyle name="20% - Accent6 2 2 3 4 5 2" xfId="31249"/>
    <cellStyle name="20% - Accent6 2 2 3 4 5 3" xfId="50310"/>
    <cellStyle name="20% - Accent6 2 2 3 4 6" xfId="20345"/>
    <cellStyle name="20% - Accent6 2 2 3 4 7" xfId="39406"/>
    <cellStyle name="20% - Accent6 2 2 3 5" xfId="992"/>
    <cellStyle name="20% - Accent6 2 2 3 5 2" xfId="7068"/>
    <cellStyle name="20% - Accent6 2 2 3 5 2 2" xfId="15350"/>
    <cellStyle name="20% - Accent6 2 2 3 5 2 2 2" xfId="34412"/>
    <cellStyle name="20% - Accent6 2 2 3 5 2 2 3" xfId="53473"/>
    <cellStyle name="20% - Accent6 2 2 3 5 2 3" xfId="26134"/>
    <cellStyle name="20% - Accent6 2 2 3 5 2 4" xfId="45195"/>
    <cellStyle name="20% - Accent6 2 2 3 5 3" xfId="9562"/>
    <cellStyle name="20% - Accent6 2 2 3 5 3 2" xfId="17840"/>
    <cellStyle name="20% - Accent6 2 2 3 5 3 2 2" xfId="36902"/>
    <cellStyle name="20% - Accent6 2 2 3 5 3 2 3" xfId="55963"/>
    <cellStyle name="20% - Accent6 2 2 3 5 3 3" xfId="28624"/>
    <cellStyle name="20% - Accent6 2 2 3 5 3 4" xfId="47685"/>
    <cellStyle name="20% - Accent6 2 2 3 5 4" xfId="3862"/>
    <cellStyle name="20% - Accent6 2 2 3 5 4 2" xfId="22972"/>
    <cellStyle name="20% - Accent6 2 2 3 5 4 3" xfId="42033"/>
    <cellStyle name="20% - Accent6 2 2 3 5 5" xfId="12188"/>
    <cellStyle name="20% - Accent6 2 2 3 5 5 2" xfId="31250"/>
    <cellStyle name="20% - Accent6 2 2 3 5 5 3" xfId="50311"/>
    <cellStyle name="20% - Accent6 2 2 3 5 6" xfId="20346"/>
    <cellStyle name="20% - Accent6 2 2 3 5 7" xfId="39407"/>
    <cellStyle name="20% - Accent6 2 2 3 6" xfId="3863"/>
    <cellStyle name="20% - Accent6 2 2 3 6 2" xfId="12189"/>
    <cellStyle name="20% - Accent6 2 2 3 6 2 2" xfId="31251"/>
    <cellStyle name="20% - Accent6 2 2 3 6 2 3" xfId="50312"/>
    <cellStyle name="20% - Accent6 2 2 3 6 3" xfId="22973"/>
    <cellStyle name="20% - Accent6 2 2 3 6 4" xfId="42034"/>
    <cellStyle name="20% - Accent6 2 2 3 7" xfId="5976"/>
    <cellStyle name="20% - Accent6 2 2 3 7 2" xfId="14258"/>
    <cellStyle name="20% - Accent6 2 2 3 7 2 2" xfId="33320"/>
    <cellStyle name="20% - Accent6 2 2 3 7 2 3" xfId="52381"/>
    <cellStyle name="20% - Accent6 2 2 3 7 3" xfId="25042"/>
    <cellStyle name="20% - Accent6 2 2 3 7 4" xfId="44103"/>
    <cellStyle name="20% - Accent6 2 2 3 8" xfId="7062"/>
    <cellStyle name="20% - Accent6 2 2 3 8 2" xfId="15344"/>
    <cellStyle name="20% - Accent6 2 2 3 8 2 2" xfId="34406"/>
    <cellStyle name="20% - Accent6 2 2 3 8 2 3" xfId="53467"/>
    <cellStyle name="20% - Accent6 2 2 3 8 3" xfId="26128"/>
    <cellStyle name="20% - Accent6 2 2 3 8 4" xfId="45189"/>
    <cellStyle name="20% - Accent6 2 2 3 9" xfId="9556"/>
    <cellStyle name="20% - Accent6 2 2 3 9 2" xfId="17834"/>
    <cellStyle name="20% - Accent6 2 2 3 9 2 2" xfId="36896"/>
    <cellStyle name="20% - Accent6 2 2 3 9 2 3" xfId="55957"/>
    <cellStyle name="20% - Accent6 2 2 3 9 3" xfId="28618"/>
    <cellStyle name="20% - Accent6 2 2 3 9 4" xfId="47679"/>
    <cellStyle name="20% - Accent6 2 2 4" xfId="993"/>
    <cellStyle name="20% - Accent6 2 2 4 10" xfId="12190"/>
    <cellStyle name="20% - Accent6 2 2 4 10 2" xfId="31252"/>
    <cellStyle name="20% - Accent6 2 2 4 10 3" xfId="50313"/>
    <cellStyle name="20% - Accent6 2 2 4 11" xfId="20347"/>
    <cellStyle name="20% - Accent6 2 2 4 12" xfId="39408"/>
    <cellStyle name="20% - Accent6 2 2 4 2" xfId="994"/>
    <cellStyle name="20% - Accent6 2 2 4 2 2" xfId="995"/>
    <cellStyle name="20% - Accent6 2 2 4 2 2 2" xfId="7071"/>
    <cellStyle name="20% - Accent6 2 2 4 2 2 2 2" xfId="15353"/>
    <cellStyle name="20% - Accent6 2 2 4 2 2 2 2 2" xfId="34415"/>
    <cellStyle name="20% - Accent6 2 2 4 2 2 2 2 3" xfId="53476"/>
    <cellStyle name="20% - Accent6 2 2 4 2 2 2 3" xfId="26137"/>
    <cellStyle name="20% - Accent6 2 2 4 2 2 2 4" xfId="45198"/>
    <cellStyle name="20% - Accent6 2 2 4 2 2 3" xfId="9565"/>
    <cellStyle name="20% - Accent6 2 2 4 2 2 3 2" xfId="17843"/>
    <cellStyle name="20% - Accent6 2 2 4 2 2 3 2 2" xfId="36905"/>
    <cellStyle name="20% - Accent6 2 2 4 2 2 3 2 3" xfId="55966"/>
    <cellStyle name="20% - Accent6 2 2 4 2 2 3 3" xfId="28627"/>
    <cellStyle name="20% - Accent6 2 2 4 2 2 3 4" xfId="47688"/>
    <cellStyle name="20% - Accent6 2 2 4 2 2 4" xfId="3866"/>
    <cellStyle name="20% - Accent6 2 2 4 2 2 4 2" xfId="22976"/>
    <cellStyle name="20% - Accent6 2 2 4 2 2 4 3" xfId="42037"/>
    <cellStyle name="20% - Accent6 2 2 4 2 2 5" xfId="12192"/>
    <cellStyle name="20% - Accent6 2 2 4 2 2 5 2" xfId="31254"/>
    <cellStyle name="20% - Accent6 2 2 4 2 2 5 3" xfId="50315"/>
    <cellStyle name="20% - Accent6 2 2 4 2 2 6" xfId="20349"/>
    <cellStyle name="20% - Accent6 2 2 4 2 2 7" xfId="39410"/>
    <cellStyle name="20% - Accent6 2 2 4 2 3" xfId="7070"/>
    <cellStyle name="20% - Accent6 2 2 4 2 3 2" xfId="15352"/>
    <cellStyle name="20% - Accent6 2 2 4 2 3 2 2" xfId="34414"/>
    <cellStyle name="20% - Accent6 2 2 4 2 3 2 3" xfId="53475"/>
    <cellStyle name="20% - Accent6 2 2 4 2 3 3" xfId="26136"/>
    <cellStyle name="20% - Accent6 2 2 4 2 3 4" xfId="45197"/>
    <cellStyle name="20% - Accent6 2 2 4 2 4" xfId="9564"/>
    <cellStyle name="20% - Accent6 2 2 4 2 4 2" xfId="17842"/>
    <cellStyle name="20% - Accent6 2 2 4 2 4 2 2" xfId="36904"/>
    <cellStyle name="20% - Accent6 2 2 4 2 4 2 3" xfId="55965"/>
    <cellStyle name="20% - Accent6 2 2 4 2 4 3" xfId="28626"/>
    <cellStyle name="20% - Accent6 2 2 4 2 4 4" xfId="47687"/>
    <cellStyle name="20% - Accent6 2 2 4 2 5" xfId="3865"/>
    <cellStyle name="20% - Accent6 2 2 4 2 5 2" xfId="22975"/>
    <cellStyle name="20% - Accent6 2 2 4 2 5 3" xfId="42036"/>
    <cellStyle name="20% - Accent6 2 2 4 2 6" xfId="12191"/>
    <cellStyle name="20% - Accent6 2 2 4 2 6 2" xfId="31253"/>
    <cellStyle name="20% - Accent6 2 2 4 2 6 3" xfId="50314"/>
    <cellStyle name="20% - Accent6 2 2 4 2 7" xfId="20348"/>
    <cellStyle name="20% - Accent6 2 2 4 2 8" xfId="39409"/>
    <cellStyle name="20% - Accent6 2 2 4 3" xfId="996"/>
    <cellStyle name="20% - Accent6 2 2 4 3 2" xfId="7072"/>
    <cellStyle name="20% - Accent6 2 2 4 3 2 2" xfId="15354"/>
    <cellStyle name="20% - Accent6 2 2 4 3 2 2 2" xfId="34416"/>
    <cellStyle name="20% - Accent6 2 2 4 3 2 2 3" xfId="53477"/>
    <cellStyle name="20% - Accent6 2 2 4 3 2 3" xfId="26138"/>
    <cellStyle name="20% - Accent6 2 2 4 3 2 4" xfId="45199"/>
    <cellStyle name="20% - Accent6 2 2 4 3 3" xfId="9566"/>
    <cellStyle name="20% - Accent6 2 2 4 3 3 2" xfId="17844"/>
    <cellStyle name="20% - Accent6 2 2 4 3 3 2 2" xfId="36906"/>
    <cellStyle name="20% - Accent6 2 2 4 3 3 2 3" xfId="55967"/>
    <cellStyle name="20% - Accent6 2 2 4 3 3 3" xfId="28628"/>
    <cellStyle name="20% - Accent6 2 2 4 3 3 4" xfId="47689"/>
    <cellStyle name="20% - Accent6 2 2 4 3 4" xfId="3867"/>
    <cellStyle name="20% - Accent6 2 2 4 3 4 2" xfId="22977"/>
    <cellStyle name="20% - Accent6 2 2 4 3 4 3" xfId="42038"/>
    <cellStyle name="20% - Accent6 2 2 4 3 5" xfId="12193"/>
    <cellStyle name="20% - Accent6 2 2 4 3 5 2" xfId="31255"/>
    <cellStyle name="20% - Accent6 2 2 4 3 5 3" xfId="50316"/>
    <cellStyle name="20% - Accent6 2 2 4 3 6" xfId="20350"/>
    <cellStyle name="20% - Accent6 2 2 4 3 7" xfId="39411"/>
    <cellStyle name="20% - Accent6 2 2 4 4" xfId="997"/>
    <cellStyle name="20% - Accent6 2 2 4 4 2" xfId="7073"/>
    <cellStyle name="20% - Accent6 2 2 4 4 2 2" xfId="15355"/>
    <cellStyle name="20% - Accent6 2 2 4 4 2 2 2" xfId="34417"/>
    <cellStyle name="20% - Accent6 2 2 4 4 2 2 3" xfId="53478"/>
    <cellStyle name="20% - Accent6 2 2 4 4 2 3" xfId="26139"/>
    <cellStyle name="20% - Accent6 2 2 4 4 2 4" xfId="45200"/>
    <cellStyle name="20% - Accent6 2 2 4 4 3" xfId="9567"/>
    <cellStyle name="20% - Accent6 2 2 4 4 3 2" xfId="17845"/>
    <cellStyle name="20% - Accent6 2 2 4 4 3 2 2" xfId="36907"/>
    <cellStyle name="20% - Accent6 2 2 4 4 3 2 3" xfId="55968"/>
    <cellStyle name="20% - Accent6 2 2 4 4 3 3" xfId="28629"/>
    <cellStyle name="20% - Accent6 2 2 4 4 3 4" xfId="47690"/>
    <cellStyle name="20% - Accent6 2 2 4 4 4" xfId="3868"/>
    <cellStyle name="20% - Accent6 2 2 4 4 4 2" xfId="22978"/>
    <cellStyle name="20% - Accent6 2 2 4 4 4 3" xfId="42039"/>
    <cellStyle name="20% - Accent6 2 2 4 4 5" xfId="12194"/>
    <cellStyle name="20% - Accent6 2 2 4 4 5 2" xfId="31256"/>
    <cellStyle name="20% - Accent6 2 2 4 4 5 3" xfId="50317"/>
    <cellStyle name="20% - Accent6 2 2 4 4 6" xfId="20351"/>
    <cellStyle name="20% - Accent6 2 2 4 4 7" xfId="39412"/>
    <cellStyle name="20% - Accent6 2 2 4 5" xfId="3869"/>
    <cellStyle name="20% - Accent6 2 2 4 5 2" xfId="12195"/>
    <cellStyle name="20% - Accent6 2 2 4 5 2 2" xfId="31257"/>
    <cellStyle name="20% - Accent6 2 2 4 5 2 3" xfId="50318"/>
    <cellStyle name="20% - Accent6 2 2 4 5 3" xfId="22979"/>
    <cellStyle name="20% - Accent6 2 2 4 5 4" xfId="42040"/>
    <cellStyle name="20% - Accent6 2 2 4 6" xfId="5792"/>
    <cellStyle name="20% - Accent6 2 2 4 6 2" xfId="14074"/>
    <cellStyle name="20% - Accent6 2 2 4 6 2 2" xfId="33136"/>
    <cellStyle name="20% - Accent6 2 2 4 6 2 3" xfId="52197"/>
    <cellStyle name="20% - Accent6 2 2 4 6 3" xfId="24858"/>
    <cellStyle name="20% - Accent6 2 2 4 6 4" xfId="43919"/>
    <cellStyle name="20% - Accent6 2 2 4 7" xfId="7069"/>
    <cellStyle name="20% - Accent6 2 2 4 7 2" xfId="15351"/>
    <cellStyle name="20% - Accent6 2 2 4 7 2 2" xfId="34413"/>
    <cellStyle name="20% - Accent6 2 2 4 7 2 3" xfId="53474"/>
    <cellStyle name="20% - Accent6 2 2 4 7 3" xfId="26135"/>
    <cellStyle name="20% - Accent6 2 2 4 7 4" xfId="45196"/>
    <cellStyle name="20% - Accent6 2 2 4 8" xfId="9563"/>
    <cellStyle name="20% - Accent6 2 2 4 8 2" xfId="17841"/>
    <cellStyle name="20% - Accent6 2 2 4 8 2 2" xfId="36903"/>
    <cellStyle name="20% - Accent6 2 2 4 8 2 3" xfId="55964"/>
    <cellStyle name="20% - Accent6 2 2 4 8 3" xfId="28625"/>
    <cellStyle name="20% - Accent6 2 2 4 8 4" xfId="47686"/>
    <cellStyle name="20% - Accent6 2 2 4 9" xfId="3864"/>
    <cellStyle name="20% - Accent6 2 2 4 9 2" xfId="22974"/>
    <cellStyle name="20% - Accent6 2 2 4 9 3" xfId="42035"/>
    <cellStyle name="20% - Accent6 2 2 5" xfId="998"/>
    <cellStyle name="20% - Accent6 2 2 5 2" xfId="999"/>
    <cellStyle name="20% - Accent6 2 2 5 2 2" xfId="7075"/>
    <cellStyle name="20% - Accent6 2 2 5 2 2 2" xfId="15357"/>
    <cellStyle name="20% - Accent6 2 2 5 2 2 2 2" xfId="34419"/>
    <cellStyle name="20% - Accent6 2 2 5 2 2 2 3" xfId="53480"/>
    <cellStyle name="20% - Accent6 2 2 5 2 2 3" xfId="26141"/>
    <cellStyle name="20% - Accent6 2 2 5 2 2 4" xfId="45202"/>
    <cellStyle name="20% - Accent6 2 2 5 2 3" xfId="9569"/>
    <cellStyle name="20% - Accent6 2 2 5 2 3 2" xfId="17847"/>
    <cellStyle name="20% - Accent6 2 2 5 2 3 2 2" xfId="36909"/>
    <cellStyle name="20% - Accent6 2 2 5 2 3 2 3" xfId="55970"/>
    <cellStyle name="20% - Accent6 2 2 5 2 3 3" xfId="28631"/>
    <cellStyle name="20% - Accent6 2 2 5 2 3 4" xfId="47692"/>
    <cellStyle name="20% - Accent6 2 2 5 2 4" xfId="3871"/>
    <cellStyle name="20% - Accent6 2 2 5 2 4 2" xfId="22981"/>
    <cellStyle name="20% - Accent6 2 2 5 2 4 3" xfId="42042"/>
    <cellStyle name="20% - Accent6 2 2 5 2 5" xfId="12197"/>
    <cellStyle name="20% - Accent6 2 2 5 2 5 2" xfId="31259"/>
    <cellStyle name="20% - Accent6 2 2 5 2 5 3" xfId="50320"/>
    <cellStyle name="20% - Accent6 2 2 5 2 6" xfId="20353"/>
    <cellStyle name="20% - Accent6 2 2 5 2 7" xfId="39414"/>
    <cellStyle name="20% - Accent6 2 2 5 3" xfId="7074"/>
    <cellStyle name="20% - Accent6 2 2 5 3 2" xfId="15356"/>
    <cellStyle name="20% - Accent6 2 2 5 3 2 2" xfId="34418"/>
    <cellStyle name="20% - Accent6 2 2 5 3 2 3" xfId="53479"/>
    <cellStyle name="20% - Accent6 2 2 5 3 3" xfId="26140"/>
    <cellStyle name="20% - Accent6 2 2 5 3 4" xfId="45201"/>
    <cellStyle name="20% - Accent6 2 2 5 4" xfId="9568"/>
    <cellStyle name="20% - Accent6 2 2 5 4 2" xfId="17846"/>
    <cellStyle name="20% - Accent6 2 2 5 4 2 2" xfId="36908"/>
    <cellStyle name="20% - Accent6 2 2 5 4 2 3" xfId="55969"/>
    <cellStyle name="20% - Accent6 2 2 5 4 3" xfId="28630"/>
    <cellStyle name="20% - Accent6 2 2 5 4 4" xfId="47691"/>
    <cellStyle name="20% - Accent6 2 2 5 5" xfId="3870"/>
    <cellStyle name="20% - Accent6 2 2 5 5 2" xfId="22980"/>
    <cellStyle name="20% - Accent6 2 2 5 5 3" xfId="42041"/>
    <cellStyle name="20% - Accent6 2 2 5 6" xfId="12196"/>
    <cellStyle name="20% - Accent6 2 2 5 6 2" xfId="31258"/>
    <cellStyle name="20% - Accent6 2 2 5 6 3" xfId="50319"/>
    <cellStyle name="20% - Accent6 2 2 5 7" xfId="20352"/>
    <cellStyle name="20% - Accent6 2 2 5 8" xfId="39413"/>
    <cellStyle name="20% - Accent6 2 2 6" xfId="1000"/>
    <cellStyle name="20% - Accent6 2 2 6 2" xfId="1001"/>
    <cellStyle name="20% - Accent6 2 2 6 2 2" xfId="7077"/>
    <cellStyle name="20% - Accent6 2 2 6 2 2 2" xfId="15359"/>
    <cellStyle name="20% - Accent6 2 2 6 2 2 2 2" xfId="34421"/>
    <cellStyle name="20% - Accent6 2 2 6 2 2 2 3" xfId="53482"/>
    <cellStyle name="20% - Accent6 2 2 6 2 2 3" xfId="26143"/>
    <cellStyle name="20% - Accent6 2 2 6 2 2 4" xfId="45204"/>
    <cellStyle name="20% - Accent6 2 2 6 2 3" xfId="9571"/>
    <cellStyle name="20% - Accent6 2 2 6 2 3 2" xfId="17849"/>
    <cellStyle name="20% - Accent6 2 2 6 2 3 2 2" xfId="36911"/>
    <cellStyle name="20% - Accent6 2 2 6 2 3 2 3" xfId="55972"/>
    <cellStyle name="20% - Accent6 2 2 6 2 3 3" xfId="28633"/>
    <cellStyle name="20% - Accent6 2 2 6 2 3 4" xfId="47694"/>
    <cellStyle name="20% - Accent6 2 2 6 2 4" xfId="3873"/>
    <cellStyle name="20% - Accent6 2 2 6 2 4 2" xfId="22983"/>
    <cellStyle name="20% - Accent6 2 2 6 2 4 3" xfId="42044"/>
    <cellStyle name="20% - Accent6 2 2 6 2 5" xfId="12199"/>
    <cellStyle name="20% - Accent6 2 2 6 2 5 2" xfId="31261"/>
    <cellStyle name="20% - Accent6 2 2 6 2 5 3" xfId="50322"/>
    <cellStyle name="20% - Accent6 2 2 6 2 6" xfId="20355"/>
    <cellStyle name="20% - Accent6 2 2 6 2 7" xfId="39416"/>
    <cellStyle name="20% - Accent6 2 2 6 3" xfId="7076"/>
    <cellStyle name="20% - Accent6 2 2 6 3 2" xfId="15358"/>
    <cellStyle name="20% - Accent6 2 2 6 3 2 2" xfId="34420"/>
    <cellStyle name="20% - Accent6 2 2 6 3 2 3" xfId="53481"/>
    <cellStyle name="20% - Accent6 2 2 6 3 3" xfId="26142"/>
    <cellStyle name="20% - Accent6 2 2 6 3 4" xfId="45203"/>
    <cellStyle name="20% - Accent6 2 2 6 4" xfId="9570"/>
    <cellStyle name="20% - Accent6 2 2 6 4 2" xfId="17848"/>
    <cellStyle name="20% - Accent6 2 2 6 4 2 2" xfId="36910"/>
    <cellStyle name="20% - Accent6 2 2 6 4 2 3" xfId="55971"/>
    <cellStyle name="20% - Accent6 2 2 6 4 3" xfId="28632"/>
    <cellStyle name="20% - Accent6 2 2 6 4 4" xfId="47693"/>
    <cellStyle name="20% - Accent6 2 2 6 5" xfId="3872"/>
    <cellStyle name="20% - Accent6 2 2 6 5 2" xfId="22982"/>
    <cellStyle name="20% - Accent6 2 2 6 5 3" xfId="42043"/>
    <cellStyle name="20% - Accent6 2 2 6 6" xfId="12198"/>
    <cellStyle name="20% - Accent6 2 2 6 6 2" xfId="31260"/>
    <cellStyle name="20% - Accent6 2 2 6 6 3" xfId="50321"/>
    <cellStyle name="20% - Accent6 2 2 6 7" xfId="20354"/>
    <cellStyle name="20% - Accent6 2 2 6 8" xfId="39415"/>
    <cellStyle name="20% - Accent6 2 2 7" xfId="1002"/>
    <cellStyle name="20% - Accent6 2 2 7 2" xfId="7078"/>
    <cellStyle name="20% - Accent6 2 2 7 2 2" xfId="15360"/>
    <cellStyle name="20% - Accent6 2 2 7 2 2 2" xfId="34422"/>
    <cellStyle name="20% - Accent6 2 2 7 2 2 3" xfId="53483"/>
    <cellStyle name="20% - Accent6 2 2 7 2 3" xfId="26144"/>
    <cellStyle name="20% - Accent6 2 2 7 2 4" xfId="45205"/>
    <cellStyle name="20% - Accent6 2 2 7 3" xfId="9572"/>
    <cellStyle name="20% - Accent6 2 2 7 3 2" xfId="17850"/>
    <cellStyle name="20% - Accent6 2 2 7 3 2 2" xfId="36912"/>
    <cellStyle name="20% - Accent6 2 2 7 3 2 3" xfId="55973"/>
    <cellStyle name="20% - Accent6 2 2 7 3 3" xfId="28634"/>
    <cellStyle name="20% - Accent6 2 2 7 3 4" xfId="47695"/>
    <cellStyle name="20% - Accent6 2 2 7 4" xfId="3874"/>
    <cellStyle name="20% - Accent6 2 2 7 4 2" xfId="22984"/>
    <cellStyle name="20% - Accent6 2 2 7 4 3" xfId="42045"/>
    <cellStyle name="20% - Accent6 2 2 7 5" xfId="12200"/>
    <cellStyle name="20% - Accent6 2 2 7 5 2" xfId="31262"/>
    <cellStyle name="20% - Accent6 2 2 7 5 3" xfId="50323"/>
    <cellStyle name="20% - Accent6 2 2 7 6" xfId="20356"/>
    <cellStyle name="20% - Accent6 2 2 7 7" xfId="39417"/>
    <cellStyle name="20% - Accent6 2 2 8" xfId="1003"/>
    <cellStyle name="20% - Accent6 2 2 8 2" xfId="7079"/>
    <cellStyle name="20% - Accent6 2 2 8 2 2" xfId="15361"/>
    <cellStyle name="20% - Accent6 2 2 8 2 2 2" xfId="34423"/>
    <cellStyle name="20% - Accent6 2 2 8 2 2 3" xfId="53484"/>
    <cellStyle name="20% - Accent6 2 2 8 2 3" xfId="26145"/>
    <cellStyle name="20% - Accent6 2 2 8 2 4" xfId="45206"/>
    <cellStyle name="20% - Accent6 2 2 8 3" xfId="9573"/>
    <cellStyle name="20% - Accent6 2 2 8 3 2" xfId="17851"/>
    <cellStyle name="20% - Accent6 2 2 8 3 2 2" xfId="36913"/>
    <cellStyle name="20% - Accent6 2 2 8 3 2 3" xfId="55974"/>
    <cellStyle name="20% - Accent6 2 2 8 3 3" xfId="28635"/>
    <cellStyle name="20% - Accent6 2 2 8 3 4" xfId="47696"/>
    <cellStyle name="20% - Accent6 2 2 8 4" xfId="3875"/>
    <cellStyle name="20% - Accent6 2 2 8 4 2" xfId="22985"/>
    <cellStyle name="20% - Accent6 2 2 8 4 3" xfId="42046"/>
    <cellStyle name="20% - Accent6 2 2 8 5" xfId="12201"/>
    <cellStyle name="20% - Accent6 2 2 8 5 2" xfId="31263"/>
    <cellStyle name="20% - Accent6 2 2 8 5 3" xfId="50324"/>
    <cellStyle name="20% - Accent6 2 2 8 6" xfId="20357"/>
    <cellStyle name="20% - Accent6 2 2 8 7" xfId="39418"/>
    <cellStyle name="20% - Accent6 2 2 9" xfId="3876"/>
    <cellStyle name="20% - Accent6 2 2 9 2" xfId="12202"/>
    <cellStyle name="20% - Accent6 2 2 9 2 2" xfId="31264"/>
    <cellStyle name="20% - Accent6 2 2 9 2 3" xfId="50325"/>
    <cellStyle name="20% - Accent6 2 2 9 3" xfId="22986"/>
    <cellStyle name="20% - Accent6 2 2 9 4" xfId="42047"/>
    <cellStyle name="20% - Accent6 2 3" xfId="1004"/>
    <cellStyle name="20% - Accent6 2 3 10" xfId="5704"/>
    <cellStyle name="20% - Accent6 2 3 10 2" xfId="13990"/>
    <cellStyle name="20% - Accent6 2 3 10 2 2" xfId="33052"/>
    <cellStyle name="20% - Accent6 2 3 10 2 3" xfId="52113"/>
    <cellStyle name="20% - Accent6 2 3 10 3" xfId="24774"/>
    <cellStyle name="20% - Accent6 2 3 10 4" xfId="43835"/>
    <cellStyle name="20% - Accent6 2 3 11" xfId="7080"/>
    <cellStyle name="20% - Accent6 2 3 11 2" xfId="15362"/>
    <cellStyle name="20% - Accent6 2 3 11 2 2" xfId="34424"/>
    <cellStyle name="20% - Accent6 2 3 11 2 3" xfId="53485"/>
    <cellStyle name="20% - Accent6 2 3 11 3" xfId="26146"/>
    <cellStyle name="20% - Accent6 2 3 11 4" xfId="45207"/>
    <cellStyle name="20% - Accent6 2 3 12" xfId="9574"/>
    <cellStyle name="20% - Accent6 2 3 12 2" xfId="17852"/>
    <cellStyle name="20% - Accent6 2 3 12 2 2" xfId="36914"/>
    <cellStyle name="20% - Accent6 2 3 12 2 3" xfId="55975"/>
    <cellStyle name="20% - Accent6 2 3 12 3" xfId="28636"/>
    <cellStyle name="20% - Accent6 2 3 12 4" xfId="47697"/>
    <cellStyle name="20% - Accent6 2 3 13" xfId="3877"/>
    <cellStyle name="20% - Accent6 2 3 13 2" xfId="22987"/>
    <cellStyle name="20% - Accent6 2 3 13 3" xfId="42048"/>
    <cellStyle name="20% - Accent6 2 3 14" xfId="12203"/>
    <cellStyle name="20% - Accent6 2 3 14 2" xfId="31265"/>
    <cellStyle name="20% - Accent6 2 3 14 3" xfId="50326"/>
    <cellStyle name="20% - Accent6 2 3 15" xfId="20358"/>
    <cellStyle name="20% - Accent6 2 3 16" xfId="39419"/>
    <cellStyle name="20% - Accent6 2 3 2" xfId="1005"/>
    <cellStyle name="20% - Accent6 2 3 2 10" xfId="3878"/>
    <cellStyle name="20% - Accent6 2 3 2 10 2" xfId="22988"/>
    <cellStyle name="20% - Accent6 2 3 2 10 3" xfId="42049"/>
    <cellStyle name="20% - Accent6 2 3 2 11" xfId="12204"/>
    <cellStyle name="20% - Accent6 2 3 2 11 2" xfId="31266"/>
    <cellStyle name="20% - Accent6 2 3 2 11 3" xfId="50327"/>
    <cellStyle name="20% - Accent6 2 3 2 12" xfId="20359"/>
    <cellStyle name="20% - Accent6 2 3 2 13" xfId="39420"/>
    <cellStyle name="20% - Accent6 2 3 2 2" xfId="1006"/>
    <cellStyle name="20% - Accent6 2 3 2 2 2" xfId="1007"/>
    <cellStyle name="20% - Accent6 2 3 2 2 2 2" xfId="7083"/>
    <cellStyle name="20% - Accent6 2 3 2 2 2 2 2" xfId="15365"/>
    <cellStyle name="20% - Accent6 2 3 2 2 2 2 2 2" xfId="34427"/>
    <cellStyle name="20% - Accent6 2 3 2 2 2 2 2 3" xfId="53488"/>
    <cellStyle name="20% - Accent6 2 3 2 2 2 2 3" xfId="26149"/>
    <cellStyle name="20% - Accent6 2 3 2 2 2 2 4" xfId="45210"/>
    <cellStyle name="20% - Accent6 2 3 2 2 2 3" xfId="9577"/>
    <cellStyle name="20% - Accent6 2 3 2 2 2 3 2" xfId="17855"/>
    <cellStyle name="20% - Accent6 2 3 2 2 2 3 2 2" xfId="36917"/>
    <cellStyle name="20% - Accent6 2 3 2 2 2 3 2 3" xfId="55978"/>
    <cellStyle name="20% - Accent6 2 3 2 2 2 3 3" xfId="28639"/>
    <cellStyle name="20% - Accent6 2 3 2 2 2 3 4" xfId="47700"/>
    <cellStyle name="20% - Accent6 2 3 2 2 2 4" xfId="3880"/>
    <cellStyle name="20% - Accent6 2 3 2 2 2 4 2" xfId="22990"/>
    <cellStyle name="20% - Accent6 2 3 2 2 2 4 3" xfId="42051"/>
    <cellStyle name="20% - Accent6 2 3 2 2 2 5" xfId="12206"/>
    <cellStyle name="20% - Accent6 2 3 2 2 2 5 2" xfId="31268"/>
    <cellStyle name="20% - Accent6 2 3 2 2 2 5 3" xfId="50329"/>
    <cellStyle name="20% - Accent6 2 3 2 2 2 6" xfId="20361"/>
    <cellStyle name="20% - Accent6 2 3 2 2 2 7" xfId="39422"/>
    <cellStyle name="20% - Accent6 2 3 2 2 3" xfId="7082"/>
    <cellStyle name="20% - Accent6 2 3 2 2 3 2" xfId="15364"/>
    <cellStyle name="20% - Accent6 2 3 2 2 3 2 2" xfId="34426"/>
    <cellStyle name="20% - Accent6 2 3 2 2 3 2 3" xfId="53487"/>
    <cellStyle name="20% - Accent6 2 3 2 2 3 3" xfId="26148"/>
    <cellStyle name="20% - Accent6 2 3 2 2 3 4" xfId="45209"/>
    <cellStyle name="20% - Accent6 2 3 2 2 4" xfId="9576"/>
    <cellStyle name="20% - Accent6 2 3 2 2 4 2" xfId="17854"/>
    <cellStyle name="20% - Accent6 2 3 2 2 4 2 2" xfId="36916"/>
    <cellStyle name="20% - Accent6 2 3 2 2 4 2 3" xfId="55977"/>
    <cellStyle name="20% - Accent6 2 3 2 2 4 3" xfId="28638"/>
    <cellStyle name="20% - Accent6 2 3 2 2 4 4" xfId="47699"/>
    <cellStyle name="20% - Accent6 2 3 2 2 5" xfId="3879"/>
    <cellStyle name="20% - Accent6 2 3 2 2 5 2" xfId="22989"/>
    <cellStyle name="20% - Accent6 2 3 2 2 5 3" xfId="42050"/>
    <cellStyle name="20% - Accent6 2 3 2 2 6" xfId="12205"/>
    <cellStyle name="20% - Accent6 2 3 2 2 6 2" xfId="31267"/>
    <cellStyle name="20% - Accent6 2 3 2 2 6 3" xfId="50328"/>
    <cellStyle name="20% - Accent6 2 3 2 2 7" xfId="20360"/>
    <cellStyle name="20% - Accent6 2 3 2 2 8" xfId="39421"/>
    <cellStyle name="20% - Accent6 2 3 2 3" xfId="1008"/>
    <cellStyle name="20% - Accent6 2 3 2 3 2" xfId="1009"/>
    <cellStyle name="20% - Accent6 2 3 2 3 2 2" xfId="7085"/>
    <cellStyle name="20% - Accent6 2 3 2 3 2 2 2" xfId="15367"/>
    <cellStyle name="20% - Accent6 2 3 2 3 2 2 2 2" xfId="34429"/>
    <cellStyle name="20% - Accent6 2 3 2 3 2 2 2 3" xfId="53490"/>
    <cellStyle name="20% - Accent6 2 3 2 3 2 2 3" xfId="26151"/>
    <cellStyle name="20% - Accent6 2 3 2 3 2 2 4" xfId="45212"/>
    <cellStyle name="20% - Accent6 2 3 2 3 2 3" xfId="9579"/>
    <cellStyle name="20% - Accent6 2 3 2 3 2 3 2" xfId="17857"/>
    <cellStyle name="20% - Accent6 2 3 2 3 2 3 2 2" xfId="36919"/>
    <cellStyle name="20% - Accent6 2 3 2 3 2 3 2 3" xfId="55980"/>
    <cellStyle name="20% - Accent6 2 3 2 3 2 3 3" xfId="28641"/>
    <cellStyle name="20% - Accent6 2 3 2 3 2 3 4" xfId="47702"/>
    <cellStyle name="20% - Accent6 2 3 2 3 2 4" xfId="3882"/>
    <cellStyle name="20% - Accent6 2 3 2 3 2 4 2" xfId="22992"/>
    <cellStyle name="20% - Accent6 2 3 2 3 2 4 3" xfId="42053"/>
    <cellStyle name="20% - Accent6 2 3 2 3 2 5" xfId="12208"/>
    <cellStyle name="20% - Accent6 2 3 2 3 2 5 2" xfId="31270"/>
    <cellStyle name="20% - Accent6 2 3 2 3 2 5 3" xfId="50331"/>
    <cellStyle name="20% - Accent6 2 3 2 3 2 6" xfId="20363"/>
    <cellStyle name="20% - Accent6 2 3 2 3 2 7" xfId="39424"/>
    <cellStyle name="20% - Accent6 2 3 2 3 3" xfId="7084"/>
    <cellStyle name="20% - Accent6 2 3 2 3 3 2" xfId="15366"/>
    <cellStyle name="20% - Accent6 2 3 2 3 3 2 2" xfId="34428"/>
    <cellStyle name="20% - Accent6 2 3 2 3 3 2 3" xfId="53489"/>
    <cellStyle name="20% - Accent6 2 3 2 3 3 3" xfId="26150"/>
    <cellStyle name="20% - Accent6 2 3 2 3 3 4" xfId="45211"/>
    <cellStyle name="20% - Accent6 2 3 2 3 4" xfId="9578"/>
    <cellStyle name="20% - Accent6 2 3 2 3 4 2" xfId="17856"/>
    <cellStyle name="20% - Accent6 2 3 2 3 4 2 2" xfId="36918"/>
    <cellStyle name="20% - Accent6 2 3 2 3 4 2 3" xfId="55979"/>
    <cellStyle name="20% - Accent6 2 3 2 3 4 3" xfId="28640"/>
    <cellStyle name="20% - Accent6 2 3 2 3 4 4" xfId="47701"/>
    <cellStyle name="20% - Accent6 2 3 2 3 5" xfId="3881"/>
    <cellStyle name="20% - Accent6 2 3 2 3 5 2" xfId="22991"/>
    <cellStyle name="20% - Accent6 2 3 2 3 5 3" xfId="42052"/>
    <cellStyle name="20% - Accent6 2 3 2 3 6" xfId="12207"/>
    <cellStyle name="20% - Accent6 2 3 2 3 6 2" xfId="31269"/>
    <cellStyle name="20% - Accent6 2 3 2 3 6 3" xfId="50330"/>
    <cellStyle name="20% - Accent6 2 3 2 3 7" xfId="20362"/>
    <cellStyle name="20% - Accent6 2 3 2 3 8" xfId="39423"/>
    <cellStyle name="20% - Accent6 2 3 2 4" xfId="1010"/>
    <cellStyle name="20% - Accent6 2 3 2 4 2" xfId="7086"/>
    <cellStyle name="20% - Accent6 2 3 2 4 2 2" xfId="15368"/>
    <cellStyle name="20% - Accent6 2 3 2 4 2 2 2" xfId="34430"/>
    <cellStyle name="20% - Accent6 2 3 2 4 2 2 3" xfId="53491"/>
    <cellStyle name="20% - Accent6 2 3 2 4 2 3" xfId="26152"/>
    <cellStyle name="20% - Accent6 2 3 2 4 2 4" xfId="45213"/>
    <cellStyle name="20% - Accent6 2 3 2 4 3" xfId="9580"/>
    <cellStyle name="20% - Accent6 2 3 2 4 3 2" xfId="17858"/>
    <cellStyle name="20% - Accent6 2 3 2 4 3 2 2" xfId="36920"/>
    <cellStyle name="20% - Accent6 2 3 2 4 3 2 3" xfId="55981"/>
    <cellStyle name="20% - Accent6 2 3 2 4 3 3" xfId="28642"/>
    <cellStyle name="20% - Accent6 2 3 2 4 3 4" xfId="47703"/>
    <cellStyle name="20% - Accent6 2 3 2 4 4" xfId="3883"/>
    <cellStyle name="20% - Accent6 2 3 2 4 4 2" xfId="22993"/>
    <cellStyle name="20% - Accent6 2 3 2 4 4 3" xfId="42054"/>
    <cellStyle name="20% - Accent6 2 3 2 4 5" xfId="12209"/>
    <cellStyle name="20% - Accent6 2 3 2 4 5 2" xfId="31271"/>
    <cellStyle name="20% - Accent6 2 3 2 4 5 3" xfId="50332"/>
    <cellStyle name="20% - Accent6 2 3 2 4 6" xfId="20364"/>
    <cellStyle name="20% - Accent6 2 3 2 4 7" xfId="39425"/>
    <cellStyle name="20% - Accent6 2 3 2 5" xfId="1011"/>
    <cellStyle name="20% - Accent6 2 3 2 5 2" xfId="7087"/>
    <cellStyle name="20% - Accent6 2 3 2 5 2 2" xfId="15369"/>
    <cellStyle name="20% - Accent6 2 3 2 5 2 2 2" xfId="34431"/>
    <cellStyle name="20% - Accent6 2 3 2 5 2 2 3" xfId="53492"/>
    <cellStyle name="20% - Accent6 2 3 2 5 2 3" xfId="26153"/>
    <cellStyle name="20% - Accent6 2 3 2 5 2 4" xfId="45214"/>
    <cellStyle name="20% - Accent6 2 3 2 5 3" xfId="9581"/>
    <cellStyle name="20% - Accent6 2 3 2 5 3 2" xfId="17859"/>
    <cellStyle name="20% - Accent6 2 3 2 5 3 2 2" xfId="36921"/>
    <cellStyle name="20% - Accent6 2 3 2 5 3 2 3" xfId="55982"/>
    <cellStyle name="20% - Accent6 2 3 2 5 3 3" xfId="28643"/>
    <cellStyle name="20% - Accent6 2 3 2 5 3 4" xfId="47704"/>
    <cellStyle name="20% - Accent6 2 3 2 5 4" xfId="3884"/>
    <cellStyle name="20% - Accent6 2 3 2 5 4 2" xfId="22994"/>
    <cellStyle name="20% - Accent6 2 3 2 5 4 3" xfId="42055"/>
    <cellStyle name="20% - Accent6 2 3 2 5 5" xfId="12210"/>
    <cellStyle name="20% - Accent6 2 3 2 5 5 2" xfId="31272"/>
    <cellStyle name="20% - Accent6 2 3 2 5 5 3" xfId="50333"/>
    <cellStyle name="20% - Accent6 2 3 2 5 6" xfId="20365"/>
    <cellStyle name="20% - Accent6 2 3 2 5 7" xfId="39426"/>
    <cellStyle name="20% - Accent6 2 3 2 6" xfId="3885"/>
    <cellStyle name="20% - Accent6 2 3 2 6 2" xfId="12211"/>
    <cellStyle name="20% - Accent6 2 3 2 6 2 2" xfId="31273"/>
    <cellStyle name="20% - Accent6 2 3 2 6 2 3" xfId="50334"/>
    <cellStyle name="20% - Accent6 2 3 2 6 3" xfId="22995"/>
    <cellStyle name="20% - Accent6 2 3 2 6 4" xfId="42056"/>
    <cellStyle name="20% - Accent6 2 3 2 7" xfId="5906"/>
    <cellStyle name="20% - Accent6 2 3 2 7 2" xfId="14188"/>
    <cellStyle name="20% - Accent6 2 3 2 7 2 2" xfId="33250"/>
    <cellStyle name="20% - Accent6 2 3 2 7 2 3" xfId="52311"/>
    <cellStyle name="20% - Accent6 2 3 2 7 3" xfId="24972"/>
    <cellStyle name="20% - Accent6 2 3 2 7 4" xfId="44033"/>
    <cellStyle name="20% - Accent6 2 3 2 8" xfId="7081"/>
    <cellStyle name="20% - Accent6 2 3 2 8 2" xfId="15363"/>
    <cellStyle name="20% - Accent6 2 3 2 8 2 2" xfId="34425"/>
    <cellStyle name="20% - Accent6 2 3 2 8 2 3" xfId="53486"/>
    <cellStyle name="20% - Accent6 2 3 2 8 3" xfId="26147"/>
    <cellStyle name="20% - Accent6 2 3 2 8 4" xfId="45208"/>
    <cellStyle name="20% - Accent6 2 3 2 9" xfId="9575"/>
    <cellStyle name="20% - Accent6 2 3 2 9 2" xfId="17853"/>
    <cellStyle name="20% - Accent6 2 3 2 9 2 2" xfId="36915"/>
    <cellStyle name="20% - Accent6 2 3 2 9 2 3" xfId="55976"/>
    <cellStyle name="20% - Accent6 2 3 2 9 3" xfId="28637"/>
    <cellStyle name="20% - Accent6 2 3 2 9 4" xfId="47698"/>
    <cellStyle name="20% - Accent6 2 3 3" xfId="1012"/>
    <cellStyle name="20% - Accent6 2 3 3 10" xfId="3886"/>
    <cellStyle name="20% - Accent6 2 3 3 10 2" xfId="22996"/>
    <cellStyle name="20% - Accent6 2 3 3 10 3" xfId="42057"/>
    <cellStyle name="20% - Accent6 2 3 3 11" xfId="12212"/>
    <cellStyle name="20% - Accent6 2 3 3 11 2" xfId="31274"/>
    <cellStyle name="20% - Accent6 2 3 3 11 3" xfId="50335"/>
    <cellStyle name="20% - Accent6 2 3 3 12" xfId="20366"/>
    <cellStyle name="20% - Accent6 2 3 3 13" xfId="39427"/>
    <cellStyle name="20% - Accent6 2 3 3 2" xfId="1013"/>
    <cellStyle name="20% - Accent6 2 3 3 2 2" xfId="1014"/>
    <cellStyle name="20% - Accent6 2 3 3 2 2 2" xfId="7090"/>
    <cellStyle name="20% - Accent6 2 3 3 2 2 2 2" xfId="15372"/>
    <cellStyle name="20% - Accent6 2 3 3 2 2 2 2 2" xfId="34434"/>
    <cellStyle name="20% - Accent6 2 3 3 2 2 2 2 3" xfId="53495"/>
    <cellStyle name="20% - Accent6 2 3 3 2 2 2 3" xfId="26156"/>
    <cellStyle name="20% - Accent6 2 3 3 2 2 2 4" xfId="45217"/>
    <cellStyle name="20% - Accent6 2 3 3 2 2 3" xfId="9584"/>
    <cellStyle name="20% - Accent6 2 3 3 2 2 3 2" xfId="17862"/>
    <cellStyle name="20% - Accent6 2 3 3 2 2 3 2 2" xfId="36924"/>
    <cellStyle name="20% - Accent6 2 3 3 2 2 3 2 3" xfId="55985"/>
    <cellStyle name="20% - Accent6 2 3 3 2 2 3 3" xfId="28646"/>
    <cellStyle name="20% - Accent6 2 3 3 2 2 3 4" xfId="47707"/>
    <cellStyle name="20% - Accent6 2 3 3 2 2 4" xfId="3888"/>
    <cellStyle name="20% - Accent6 2 3 3 2 2 4 2" xfId="22998"/>
    <cellStyle name="20% - Accent6 2 3 3 2 2 4 3" xfId="42059"/>
    <cellStyle name="20% - Accent6 2 3 3 2 2 5" xfId="12214"/>
    <cellStyle name="20% - Accent6 2 3 3 2 2 5 2" xfId="31276"/>
    <cellStyle name="20% - Accent6 2 3 3 2 2 5 3" xfId="50337"/>
    <cellStyle name="20% - Accent6 2 3 3 2 2 6" xfId="20368"/>
    <cellStyle name="20% - Accent6 2 3 3 2 2 7" xfId="39429"/>
    <cellStyle name="20% - Accent6 2 3 3 2 3" xfId="7089"/>
    <cellStyle name="20% - Accent6 2 3 3 2 3 2" xfId="15371"/>
    <cellStyle name="20% - Accent6 2 3 3 2 3 2 2" xfId="34433"/>
    <cellStyle name="20% - Accent6 2 3 3 2 3 2 3" xfId="53494"/>
    <cellStyle name="20% - Accent6 2 3 3 2 3 3" xfId="26155"/>
    <cellStyle name="20% - Accent6 2 3 3 2 3 4" xfId="45216"/>
    <cellStyle name="20% - Accent6 2 3 3 2 4" xfId="9583"/>
    <cellStyle name="20% - Accent6 2 3 3 2 4 2" xfId="17861"/>
    <cellStyle name="20% - Accent6 2 3 3 2 4 2 2" xfId="36923"/>
    <cellStyle name="20% - Accent6 2 3 3 2 4 2 3" xfId="55984"/>
    <cellStyle name="20% - Accent6 2 3 3 2 4 3" xfId="28645"/>
    <cellStyle name="20% - Accent6 2 3 3 2 4 4" xfId="47706"/>
    <cellStyle name="20% - Accent6 2 3 3 2 5" xfId="3887"/>
    <cellStyle name="20% - Accent6 2 3 3 2 5 2" xfId="22997"/>
    <cellStyle name="20% - Accent6 2 3 3 2 5 3" xfId="42058"/>
    <cellStyle name="20% - Accent6 2 3 3 2 6" xfId="12213"/>
    <cellStyle name="20% - Accent6 2 3 3 2 6 2" xfId="31275"/>
    <cellStyle name="20% - Accent6 2 3 3 2 6 3" xfId="50336"/>
    <cellStyle name="20% - Accent6 2 3 3 2 7" xfId="20367"/>
    <cellStyle name="20% - Accent6 2 3 3 2 8" xfId="39428"/>
    <cellStyle name="20% - Accent6 2 3 3 3" xfId="1015"/>
    <cellStyle name="20% - Accent6 2 3 3 3 2" xfId="1016"/>
    <cellStyle name="20% - Accent6 2 3 3 3 2 2" xfId="7092"/>
    <cellStyle name="20% - Accent6 2 3 3 3 2 2 2" xfId="15374"/>
    <cellStyle name="20% - Accent6 2 3 3 3 2 2 2 2" xfId="34436"/>
    <cellStyle name="20% - Accent6 2 3 3 3 2 2 2 3" xfId="53497"/>
    <cellStyle name="20% - Accent6 2 3 3 3 2 2 3" xfId="26158"/>
    <cellStyle name="20% - Accent6 2 3 3 3 2 2 4" xfId="45219"/>
    <cellStyle name="20% - Accent6 2 3 3 3 2 3" xfId="9586"/>
    <cellStyle name="20% - Accent6 2 3 3 3 2 3 2" xfId="17864"/>
    <cellStyle name="20% - Accent6 2 3 3 3 2 3 2 2" xfId="36926"/>
    <cellStyle name="20% - Accent6 2 3 3 3 2 3 2 3" xfId="55987"/>
    <cellStyle name="20% - Accent6 2 3 3 3 2 3 3" xfId="28648"/>
    <cellStyle name="20% - Accent6 2 3 3 3 2 3 4" xfId="47709"/>
    <cellStyle name="20% - Accent6 2 3 3 3 2 4" xfId="3890"/>
    <cellStyle name="20% - Accent6 2 3 3 3 2 4 2" xfId="23000"/>
    <cellStyle name="20% - Accent6 2 3 3 3 2 4 3" xfId="42061"/>
    <cellStyle name="20% - Accent6 2 3 3 3 2 5" xfId="12216"/>
    <cellStyle name="20% - Accent6 2 3 3 3 2 5 2" xfId="31278"/>
    <cellStyle name="20% - Accent6 2 3 3 3 2 5 3" xfId="50339"/>
    <cellStyle name="20% - Accent6 2 3 3 3 2 6" xfId="20370"/>
    <cellStyle name="20% - Accent6 2 3 3 3 2 7" xfId="39431"/>
    <cellStyle name="20% - Accent6 2 3 3 3 3" xfId="7091"/>
    <cellStyle name="20% - Accent6 2 3 3 3 3 2" xfId="15373"/>
    <cellStyle name="20% - Accent6 2 3 3 3 3 2 2" xfId="34435"/>
    <cellStyle name="20% - Accent6 2 3 3 3 3 2 3" xfId="53496"/>
    <cellStyle name="20% - Accent6 2 3 3 3 3 3" xfId="26157"/>
    <cellStyle name="20% - Accent6 2 3 3 3 3 4" xfId="45218"/>
    <cellStyle name="20% - Accent6 2 3 3 3 4" xfId="9585"/>
    <cellStyle name="20% - Accent6 2 3 3 3 4 2" xfId="17863"/>
    <cellStyle name="20% - Accent6 2 3 3 3 4 2 2" xfId="36925"/>
    <cellStyle name="20% - Accent6 2 3 3 3 4 2 3" xfId="55986"/>
    <cellStyle name="20% - Accent6 2 3 3 3 4 3" xfId="28647"/>
    <cellStyle name="20% - Accent6 2 3 3 3 4 4" xfId="47708"/>
    <cellStyle name="20% - Accent6 2 3 3 3 5" xfId="3889"/>
    <cellStyle name="20% - Accent6 2 3 3 3 5 2" xfId="22999"/>
    <cellStyle name="20% - Accent6 2 3 3 3 5 3" xfId="42060"/>
    <cellStyle name="20% - Accent6 2 3 3 3 6" xfId="12215"/>
    <cellStyle name="20% - Accent6 2 3 3 3 6 2" xfId="31277"/>
    <cellStyle name="20% - Accent6 2 3 3 3 6 3" xfId="50338"/>
    <cellStyle name="20% - Accent6 2 3 3 3 7" xfId="20369"/>
    <cellStyle name="20% - Accent6 2 3 3 3 8" xfId="39430"/>
    <cellStyle name="20% - Accent6 2 3 3 4" xfId="1017"/>
    <cellStyle name="20% - Accent6 2 3 3 4 2" xfId="7093"/>
    <cellStyle name="20% - Accent6 2 3 3 4 2 2" xfId="15375"/>
    <cellStyle name="20% - Accent6 2 3 3 4 2 2 2" xfId="34437"/>
    <cellStyle name="20% - Accent6 2 3 3 4 2 2 3" xfId="53498"/>
    <cellStyle name="20% - Accent6 2 3 3 4 2 3" xfId="26159"/>
    <cellStyle name="20% - Accent6 2 3 3 4 2 4" xfId="45220"/>
    <cellStyle name="20% - Accent6 2 3 3 4 3" xfId="9587"/>
    <cellStyle name="20% - Accent6 2 3 3 4 3 2" xfId="17865"/>
    <cellStyle name="20% - Accent6 2 3 3 4 3 2 2" xfId="36927"/>
    <cellStyle name="20% - Accent6 2 3 3 4 3 2 3" xfId="55988"/>
    <cellStyle name="20% - Accent6 2 3 3 4 3 3" xfId="28649"/>
    <cellStyle name="20% - Accent6 2 3 3 4 3 4" xfId="47710"/>
    <cellStyle name="20% - Accent6 2 3 3 4 4" xfId="3891"/>
    <cellStyle name="20% - Accent6 2 3 3 4 4 2" xfId="23001"/>
    <cellStyle name="20% - Accent6 2 3 3 4 4 3" xfId="42062"/>
    <cellStyle name="20% - Accent6 2 3 3 4 5" xfId="12217"/>
    <cellStyle name="20% - Accent6 2 3 3 4 5 2" xfId="31279"/>
    <cellStyle name="20% - Accent6 2 3 3 4 5 3" xfId="50340"/>
    <cellStyle name="20% - Accent6 2 3 3 4 6" xfId="20371"/>
    <cellStyle name="20% - Accent6 2 3 3 4 7" xfId="39432"/>
    <cellStyle name="20% - Accent6 2 3 3 5" xfId="1018"/>
    <cellStyle name="20% - Accent6 2 3 3 5 2" xfId="7094"/>
    <cellStyle name="20% - Accent6 2 3 3 5 2 2" xfId="15376"/>
    <cellStyle name="20% - Accent6 2 3 3 5 2 2 2" xfId="34438"/>
    <cellStyle name="20% - Accent6 2 3 3 5 2 2 3" xfId="53499"/>
    <cellStyle name="20% - Accent6 2 3 3 5 2 3" xfId="26160"/>
    <cellStyle name="20% - Accent6 2 3 3 5 2 4" xfId="45221"/>
    <cellStyle name="20% - Accent6 2 3 3 5 3" xfId="9588"/>
    <cellStyle name="20% - Accent6 2 3 3 5 3 2" xfId="17866"/>
    <cellStyle name="20% - Accent6 2 3 3 5 3 2 2" xfId="36928"/>
    <cellStyle name="20% - Accent6 2 3 3 5 3 2 3" xfId="55989"/>
    <cellStyle name="20% - Accent6 2 3 3 5 3 3" xfId="28650"/>
    <cellStyle name="20% - Accent6 2 3 3 5 3 4" xfId="47711"/>
    <cellStyle name="20% - Accent6 2 3 3 5 4" xfId="3892"/>
    <cellStyle name="20% - Accent6 2 3 3 5 4 2" xfId="23002"/>
    <cellStyle name="20% - Accent6 2 3 3 5 4 3" xfId="42063"/>
    <cellStyle name="20% - Accent6 2 3 3 5 5" xfId="12218"/>
    <cellStyle name="20% - Accent6 2 3 3 5 5 2" xfId="31280"/>
    <cellStyle name="20% - Accent6 2 3 3 5 5 3" xfId="50341"/>
    <cellStyle name="20% - Accent6 2 3 3 5 6" xfId="20372"/>
    <cellStyle name="20% - Accent6 2 3 3 5 7" xfId="39433"/>
    <cellStyle name="20% - Accent6 2 3 3 6" xfId="3893"/>
    <cellStyle name="20% - Accent6 2 3 3 6 2" xfId="12219"/>
    <cellStyle name="20% - Accent6 2 3 3 6 2 2" xfId="31281"/>
    <cellStyle name="20% - Accent6 2 3 3 6 2 3" xfId="50342"/>
    <cellStyle name="20% - Accent6 2 3 3 6 3" xfId="23003"/>
    <cellStyle name="20% - Accent6 2 3 3 6 4" xfId="42064"/>
    <cellStyle name="20% - Accent6 2 3 3 7" xfId="6004"/>
    <cellStyle name="20% - Accent6 2 3 3 7 2" xfId="14286"/>
    <cellStyle name="20% - Accent6 2 3 3 7 2 2" xfId="33348"/>
    <cellStyle name="20% - Accent6 2 3 3 7 2 3" xfId="52409"/>
    <cellStyle name="20% - Accent6 2 3 3 7 3" xfId="25070"/>
    <cellStyle name="20% - Accent6 2 3 3 7 4" xfId="44131"/>
    <cellStyle name="20% - Accent6 2 3 3 8" xfId="7088"/>
    <cellStyle name="20% - Accent6 2 3 3 8 2" xfId="15370"/>
    <cellStyle name="20% - Accent6 2 3 3 8 2 2" xfId="34432"/>
    <cellStyle name="20% - Accent6 2 3 3 8 2 3" xfId="53493"/>
    <cellStyle name="20% - Accent6 2 3 3 8 3" xfId="26154"/>
    <cellStyle name="20% - Accent6 2 3 3 8 4" xfId="45215"/>
    <cellStyle name="20% - Accent6 2 3 3 9" xfId="9582"/>
    <cellStyle name="20% - Accent6 2 3 3 9 2" xfId="17860"/>
    <cellStyle name="20% - Accent6 2 3 3 9 2 2" xfId="36922"/>
    <cellStyle name="20% - Accent6 2 3 3 9 2 3" xfId="55983"/>
    <cellStyle name="20% - Accent6 2 3 3 9 3" xfId="28644"/>
    <cellStyle name="20% - Accent6 2 3 3 9 4" xfId="47705"/>
    <cellStyle name="20% - Accent6 2 3 4" xfId="1019"/>
    <cellStyle name="20% - Accent6 2 3 4 10" xfId="12220"/>
    <cellStyle name="20% - Accent6 2 3 4 10 2" xfId="31282"/>
    <cellStyle name="20% - Accent6 2 3 4 10 3" xfId="50343"/>
    <cellStyle name="20% - Accent6 2 3 4 11" xfId="20373"/>
    <cellStyle name="20% - Accent6 2 3 4 12" xfId="39434"/>
    <cellStyle name="20% - Accent6 2 3 4 2" xfId="1020"/>
    <cellStyle name="20% - Accent6 2 3 4 2 2" xfId="1021"/>
    <cellStyle name="20% - Accent6 2 3 4 2 2 2" xfId="7097"/>
    <cellStyle name="20% - Accent6 2 3 4 2 2 2 2" xfId="15379"/>
    <cellStyle name="20% - Accent6 2 3 4 2 2 2 2 2" xfId="34441"/>
    <cellStyle name="20% - Accent6 2 3 4 2 2 2 2 3" xfId="53502"/>
    <cellStyle name="20% - Accent6 2 3 4 2 2 2 3" xfId="26163"/>
    <cellStyle name="20% - Accent6 2 3 4 2 2 2 4" xfId="45224"/>
    <cellStyle name="20% - Accent6 2 3 4 2 2 3" xfId="9591"/>
    <cellStyle name="20% - Accent6 2 3 4 2 2 3 2" xfId="17869"/>
    <cellStyle name="20% - Accent6 2 3 4 2 2 3 2 2" xfId="36931"/>
    <cellStyle name="20% - Accent6 2 3 4 2 2 3 2 3" xfId="55992"/>
    <cellStyle name="20% - Accent6 2 3 4 2 2 3 3" xfId="28653"/>
    <cellStyle name="20% - Accent6 2 3 4 2 2 3 4" xfId="47714"/>
    <cellStyle name="20% - Accent6 2 3 4 2 2 4" xfId="3896"/>
    <cellStyle name="20% - Accent6 2 3 4 2 2 4 2" xfId="23006"/>
    <cellStyle name="20% - Accent6 2 3 4 2 2 4 3" xfId="42067"/>
    <cellStyle name="20% - Accent6 2 3 4 2 2 5" xfId="12222"/>
    <cellStyle name="20% - Accent6 2 3 4 2 2 5 2" xfId="31284"/>
    <cellStyle name="20% - Accent6 2 3 4 2 2 5 3" xfId="50345"/>
    <cellStyle name="20% - Accent6 2 3 4 2 2 6" xfId="20375"/>
    <cellStyle name="20% - Accent6 2 3 4 2 2 7" xfId="39436"/>
    <cellStyle name="20% - Accent6 2 3 4 2 3" xfId="7096"/>
    <cellStyle name="20% - Accent6 2 3 4 2 3 2" xfId="15378"/>
    <cellStyle name="20% - Accent6 2 3 4 2 3 2 2" xfId="34440"/>
    <cellStyle name="20% - Accent6 2 3 4 2 3 2 3" xfId="53501"/>
    <cellStyle name="20% - Accent6 2 3 4 2 3 3" xfId="26162"/>
    <cellStyle name="20% - Accent6 2 3 4 2 3 4" xfId="45223"/>
    <cellStyle name="20% - Accent6 2 3 4 2 4" xfId="9590"/>
    <cellStyle name="20% - Accent6 2 3 4 2 4 2" xfId="17868"/>
    <cellStyle name="20% - Accent6 2 3 4 2 4 2 2" xfId="36930"/>
    <cellStyle name="20% - Accent6 2 3 4 2 4 2 3" xfId="55991"/>
    <cellStyle name="20% - Accent6 2 3 4 2 4 3" xfId="28652"/>
    <cellStyle name="20% - Accent6 2 3 4 2 4 4" xfId="47713"/>
    <cellStyle name="20% - Accent6 2 3 4 2 5" xfId="3895"/>
    <cellStyle name="20% - Accent6 2 3 4 2 5 2" xfId="23005"/>
    <cellStyle name="20% - Accent6 2 3 4 2 5 3" xfId="42066"/>
    <cellStyle name="20% - Accent6 2 3 4 2 6" xfId="12221"/>
    <cellStyle name="20% - Accent6 2 3 4 2 6 2" xfId="31283"/>
    <cellStyle name="20% - Accent6 2 3 4 2 6 3" xfId="50344"/>
    <cellStyle name="20% - Accent6 2 3 4 2 7" xfId="20374"/>
    <cellStyle name="20% - Accent6 2 3 4 2 8" xfId="39435"/>
    <cellStyle name="20% - Accent6 2 3 4 3" xfId="1022"/>
    <cellStyle name="20% - Accent6 2 3 4 3 2" xfId="7098"/>
    <cellStyle name="20% - Accent6 2 3 4 3 2 2" xfId="15380"/>
    <cellStyle name="20% - Accent6 2 3 4 3 2 2 2" xfId="34442"/>
    <cellStyle name="20% - Accent6 2 3 4 3 2 2 3" xfId="53503"/>
    <cellStyle name="20% - Accent6 2 3 4 3 2 3" xfId="26164"/>
    <cellStyle name="20% - Accent6 2 3 4 3 2 4" xfId="45225"/>
    <cellStyle name="20% - Accent6 2 3 4 3 3" xfId="9592"/>
    <cellStyle name="20% - Accent6 2 3 4 3 3 2" xfId="17870"/>
    <cellStyle name="20% - Accent6 2 3 4 3 3 2 2" xfId="36932"/>
    <cellStyle name="20% - Accent6 2 3 4 3 3 2 3" xfId="55993"/>
    <cellStyle name="20% - Accent6 2 3 4 3 3 3" xfId="28654"/>
    <cellStyle name="20% - Accent6 2 3 4 3 3 4" xfId="47715"/>
    <cellStyle name="20% - Accent6 2 3 4 3 4" xfId="3897"/>
    <cellStyle name="20% - Accent6 2 3 4 3 4 2" xfId="23007"/>
    <cellStyle name="20% - Accent6 2 3 4 3 4 3" xfId="42068"/>
    <cellStyle name="20% - Accent6 2 3 4 3 5" xfId="12223"/>
    <cellStyle name="20% - Accent6 2 3 4 3 5 2" xfId="31285"/>
    <cellStyle name="20% - Accent6 2 3 4 3 5 3" xfId="50346"/>
    <cellStyle name="20% - Accent6 2 3 4 3 6" xfId="20376"/>
    <cellStyle name="20% - Accent6 2 3 4 3 7" xfId="39437"/>
    <cellStyle name="20% - Accent6 2 3 4 4" xfId="1023"/>
    <cellStyle name="20% - Accent6 2 3 4 4 2" xfId="7099"/>
    <cellStyle name="20% - Accent6 2 3 4 4 2 2" xfId="15381"/>
    <cellStyle name="20% - Accent6 2 3 4 4 2 2 2" xfId="34443"/>
    <cellStyle name="20% - Accent6 2 3 4 4 2 2 3" xfId="53504"/>
    <cellStyle name="20% - Accent6 2 3 4 4 2 3" xfId="26165"/>
    <cellStyle name="20% - Accent6 2 3 4 4 2 4" xfId="45226"/>
    <cellStyle name="20% - Accent6 2 3 4 4 3" xfId="9593"/>
    <cellStyle name="20% - Accent6 2 3 4 4 3 2" xfId="17871"/>
    <cellStyle name="20% - Accent6 2 3 4 4 3 2 2" xfId="36933"/>
    <cellStyle name="20% - Accent6 2 3 4 4 3 2 3" xfId="55994"/>
    <cellStyle name="20% - Accent6 2 3 4 4 3 3" xfId="28655"/>
    <cellStyle name="20% - Accent6 2 3 4 4 3 4" xfId="47716"/>
    <cellStyle name="20% - Accent6 2 3 4 4 4" xfId="3898"/>
    <cellStyle name="20% - Accent6 2 3 4 4 4 2" xfId="23008"/>
    <cellStyle name="20% - Accent6 2 3 4 4 4 3" xfId="42069"/>
    <cellStyle name="20% - Accent6 2 3 4 4 5" xfId="12224"/>
    <cellStyle name="20% - Accent6 2 3 4 4 5 2" xfId="31286"/>
    <cellStyle name="20% - Accent6 2 3 4 4 5 3" xfId="50347"/>
    <cellStyle name="20% - Accent6 2 3 4 4 6" xfId="20377"/>
    <cellStyle name="20% - Accent6 2 3 4 4 7" xfId="39438"/>
    <cellStyle name="20% - Accent6 2 3 4 5" xfId="3899"/>
    <cellStyle name="20% - Accent6 2 3 4 5 2" xfId="12225"/>
    <cellStyle name="20% - Accent6 2 3 4 5 2 2" xfId="31287"/>
    <cellStyle name="20% - Accent6 2 3 4 5 2 3" xfId="50348"/>
    <cellStyle name="20% - Accent6 2 3 4 5 3" xfId="23009"/>
    <cellStyle name="20% - Accent6 2 3 4 5 4" xfId="42070"/>
    <cellStyle name="20% - Accent6 2 3 4 6" xfId="5820"/>
    <cellStyle name="20% - Accent6 2 3 4 6 2" xfId="14102"/>
    <cellStyle name="20% - Accent6 2 3 4 6 2 2" xfId="33164"/>
    <cellStyle name="20% - Accent6 2 3 4 6 2 3" xfId="52225"/>
    <cellStyle name="20% - Accent6 2 3 4 6 3" xfId="24886"/>
    <cellStyle name="20% - Accent6 2 3 4 6 4" xfId="43947"/>
    <cellStyle name="20% - Accent6 2 3 4 7" xfId="7095"/>
    <cellStyle name="20% - Accent6 2 3 4 7 2" xfId="15377"/>
    <cellStyle name="20% - Accent6 2 3 4 7 2 2" xfId="34439"/>
    <cellStyle name="20% - Accent6 2 3 4 7 2 3" xfId="53500"/>
    <cellStyle name="20% - Accent6 2 3 4 7 3" xfId="26161"/>
    <cellStyle name="20% - Accent6 2 3 4 7 4" xfId="45222"/>
    <cellStyle name="20% - Accent6 2 3 4 8" xfId="9589"/>
    <cellStyle name="20% - Accent6 2 3 4 8 2" xfId="17867"/>
    <cellStyle name="20% - Accent6 2 3 4 8 2 2" xfId="36929"/>
    <cellStyle name="20% - Accent6 2 3 4 8 2 3" xfId="55990"/>
    <cellStyle name="20% - Accent6 2 3 4 8 3" xfId="28651"/>
    <cellStyle name="20% - Accent6 2 3 4 8 4" xfId="47712"/>
    <cellStyle name="20% - Accent6 2 3 4 9" xfId="3894"/>
    <cellStyle name="20% - Accent6 2 3 4 9 2" xfId="23004"/>
    <cellStyle name="20% - Accent6 2 3 4 9 3" xfId="42065"/>
    <cellStyle name="20% - Accent6 2 3 5" xfId="1024"/>
    <cellStyle name="20% - Accent6 2 3 5 2" xfId="1025"/>
    <cellStyle name="20% - Accent6 2 3 5 2 2" xfId="7101"/>
    <cellStyle name="20% - Accent6 2 3 5 2 2 2" xfId="15383"/>
    <cellStyle name="20% - Accent6 2 3 5 2 2 2 2" xfId="34445"/>
    <cellStyle name="20% - Accent6 2 3 5 2 2 2 3" xfId="53506"/>
    <cellStyle name="20% - Accent6 2 3 5 2 2 3" xfId="26167"/>
    <cellStyle name="20% - Accent6 2 3 5 2 2 4" xfId="45228"/>
    <cellStyle name="20% - Accent6 2 3 5 2 3" xfId="9595"/>
    <cellStyle name="20% - Accent6 2 3 5 2 3 2" xfId="17873"/>
    <cellStyle name="20% - Accent6 2 3 5 2 3 2 2" xfId="36935"/>
    <cellStyle name="20% - Accent6 2 3 5 2 3 2 3" xfId="55996"/>
    <cellStyle name="20% - Accent6 2 3 5 2 3 3" xfId="28657"/>
    <cellStyle name="20% - Accent6 2 3 5 2 3 4" xfId="47718"/>
    <cellStyle name="20% - Accent6 2 3 5 2 4" xfId="3901"/>
    <cellStyle name="20% - Accent6 2 3 5 2 4 2" xfId="23011"/>
    <cellStyle name="20% - Accent6 2 3 5 2 4 3" xfId="42072"/>
    <cellStyle name="20% - Accent6 2 3 5 2 5" xfId="12227"/>
    <cellStyle name="20% - Accent6 2 3 5 2 5 2" xfId="31289"/>
    <cellStyle name="20% - Accent6 2 3 5 2 5 3" xfId="50350"/>
    <cellStyle name="20% - Accent6 2 3 5 2 6" xfId="20379"/>
    <cellStyle name="20% - Accent6 2 3 5 2 7" xfId="39440"/>
    <cellStyle name="20% - Accent6 2 3 5 3" xfId="7100"/>
    <cellStyle name="20% - Accent6 2 3 5 3 2" xfId="15382"/>
    <cellStyle name="20% - Accent6 2 3 5 3 2 2" xfId="34444"/>
    <cellStyle name="20% - Accent6 2 3 5 3 2 3" xfId="53505"/>
    <cellStyle name="20% - Accent6 2 3 5 3 3" xfId="26166"/>
    <cellStyle name="20% - Accent6 2 3 5 3 4" xfId="45227"/>
    <cellStyle name="20% - Accent6 2 3 5 4" xfId="9594"/>
    <cellStyle name="20% - Accent6 2 3 5 4 2" xfId="17872"/>
    <cellStyle name="20% - Accent6 2 3 5 4 2 2" xfId="36934"/>
    <cellStyle name="20% - Accent6 2 3 5 4 2 3" xfId="55995"/>
    <cellStyle name="20% - Accent6 2 3 5 4 3" xfId="28656"/>
    <cellStyle name="20% - Accent6 2 3 5 4 4" xfId="47717"/>
    <cellStyle name="20% - Accent6 2 3 5 5" xfId="3900"/>
    <cellStyle name="20% - Accent6 2 3 5 5 2" xfId="23010"/>
    <cellStyle name="20% - Accent6 2 3 5 5 3" xfId="42071"/>
    <cellStyle name="20% - Accent6 2 3 5 6" xfId="12226"/>
    <cellStyle name="20% - Accent6 2 3 5 6 2" xfId="31288"/>
    <cellStyle name="20% - Accent6 2 3 5 6 3" xfId="50349"/>
    <cellStyle name="20% - Accent6 2 3 5 7" xfId="20378"/>
    <cellStyle name="20% - Accent6 2 3 5 8" xfId="39439"/>
    <cellStyle name="20% - Accent6 2 3 6" xfId="1026"/>
    <cellStyle name="20% - Accent6 2 3 6 2" xfId="1027"/>
    <cellStyle name="20% - Accent6 2 3 6 2 2" xfId="7103"/>
    <cellStyle name="20% - Accent6 2 3 6 2 2 2" xfId="15385"/>
    <cellStyle name="20% - Accent6 2 3 6 2 2 2 2" xfId="34447"/>
    <cellStyle name="20% - Accent6 2 3 6 2 2 2 3" xfId="53508"/>
    <cellStyle name="20% - Accent6 2 3 6 2 2 3" xfId="26169"/>
    <cellStyle name="20% - Accent6 2 3 6 2 2 4" xfId="45230"/>
    <cellStyle name="20% - Accent6 2 3 6 2 3" xfId="9597"/>
    <cellStyle name="20% - Accent6 2 3 6 2 3 2" xfId="17875"/>
    <cellStyle name="20% - Accent6 2 3 6 2 3 2 2" xfId="36937"/>
    <cellStyle name="20% - Accent6 2 3 6 2 3 2 3" xfId="55998"/>
    <cellStyle name="20% - Accent6 2 3 6 2 3 3" xfId="28659"/>
    <cellStyle name="20% - Accent6 2 3 6 2 3 4" xfId="47720"/>
    <cellStyle name="20% - Accent6 2 3 6 2 4" xfId="3903"/>
    <cellStyle name="20% - Accent6 2 3 6 2 4 2" xfId="23013"/>
    <cellStyle name="20% - Accent6 2 3 6 2 4 3" xfId="42074"/>
    <cellStyle name="20% - Accent6 2 3 6 2 5" xfId="12229"/>
    <cellStyle name="20% - Accent6 2 3 6 2 5 2" xfId="31291"/>
    <cellStyle name="20% - Accent6 2 3 6 2 5 3" xfId="50352"/>
    <cellStyle name="20% - Accent6 2 3 6 2 6" xfId="20381"/>
    <cellStyle name="20% - Accent6 2 3 6 2 7" xfId="39442"/>
    <cellStyle name="20% - Accent6 2 3 6 3" xfId="7102"/>
    <cellStyle name="20% - Accent6 2 3 6 3 2" xfId="15384"/>
    <cellStyle name="20% - Accent6 2 3 6 3 2 2" xfId="34446"/>
    <cellStyle name="20% - Accent6 2 3 6 3 2 3" xfId="53507"/>
    <cellStyle name="20% - Accent6 2 3 6 3 3" xfId="26168"/>
    <cellStyle name="20% - Accent6 2 3 6 3 4" xfId="45229"/>
    <cellStyle name="20% - Accent6 2 3 6 4" xfId="9596"/>
    <cellStyle name="20% - Accent6 2 3 6 4 2" xfId="17874"/>
    <cellStyle name="20% - Accent6 2 3 6 4 2 2" xfId="36936"/>
    <cellStyle name="20% - Accent6 2 3 6 4 2 3" xfId="55997"/>
    <cellStyle name="20% - Accent6 2 3 6 4 3" xfId="28658"/>
    <cellStyle name="20% - Accent6 2 3 6 4 4" xfId="47719"/>
    <cellStyle name="20% - Accent6 2 3 6 5" xfId="3902"/>
    <cellStyle name="20% - Accent6 2 3 6 5 2" xfId="23012"/>
    <cellStyle name="20% - Accent6 2 3 6 5 3" xfId="42073"/>
    <cellStyle name="20% - Accent6 2 3 6 6" xfId="12228"/>
    <cellStyle name="20% - Accent6 2 3 6 6 2" xfId="31290"/>
    <cellStyle name="20% - Accent6 2 3 6 6 3" xfId="50351"/>
    <cellStyle name="20% - Accent6 2 3 6 7" xfId="20380"/>
    <cellStyle name="20% - Accent6 2 3 6 8" xfId="39441"/>
    <cellStyle name="20% - Accent6 2 3 7" xfId="1028"/>
    <cellStyle name="20% - Accent6 2 3 7 2" xfId="7104"/>
    <cellStyle name="20% - Accent6 2 3 7 2 2" xfId="15386"/>
    <cellStyle name="20% - Accent6 2 3 7 2 2 2" xfId="34448"/>
    <cellStyle name="20% - Accent6 2 3 7 2 2 3" xfId="53509"/>
    <cellStyle name="20% - Accent6 2 3 7 2 3" xfId="26170"/>
    <cellStyle name="20% - Accent6 2 3 7 2 4" xfId="45231"/>
    <cellStyle name="20% - Accent6 2 3 7 3" xfId="9598"/>
    <cellStyle name="20% - Accent6 2 3 7 3 2" xfId="17876"/>
    <cellStyle name="20% - Accent6 2 3 7 3 2 2" xfId="36938"/>
    <cellStyle name="20% - Accent6 2 3 7 3 2 3" xfId="55999"/>
    <cellStyle name="20% - Accent6 2 3 7 3 3" xfId="28660"/>
    <cellStyle name="20% - Accent6 2 3 7 3 4" xfId="47721"/>
    <cellStyle name="20% - Accent6 2 3 7 4" xfId="3904"/>
    <cellStyle name="20% - Accent6 2 3 7 4 2" xfId="23014"/>
    <cellStyle name="20% - Accent6 2 3 7 4 3" xfId="42075"/>
    <cellStyle name="20% - Accent6 2 3 7 5" xfId="12230"/>
    <cellStyle name="20% - Accent6 2 3 7 5 2" xfId="31292"/>
    <cellStyle name="20% - Accent6 2 3 7 5 3" xfId="50353"/>
    <cellStyle name="20% - Accent6 2 3 7 6" xfId="20382"/>
    <cellStyle name="20% - Accent6 2 3 7 7" xfId="39443"/>
    <cellStyle name="20% - Accent6 2 3 8" xfId="1029"/>
    <cellStyle name="20% - Accent6 2 3 8 2" xfId="7105"/>
    <cellStyle name="20% - Accent6 2 3 8 2 2" xfId="15387"/>
    <cellStyle name="20% - Accent6 2 3 8 2 2 2" xfId="34449"/>
    <cellStyle name="20% - Accent6 2 3 8 2 2 3" xfId="53510"/>
    <cellStyle name="20% - Accent6 2 3 8 2 3" xfId="26171"/>
    <cellStyle name="20% - Accent6 2 3 8 2 4" xfId="45232"/>
    <cellStyle name="20% - Accent6 2 3 8 3" xfId="9599"/>
    <cellStyle name="20% - Accent6 2 3 8 3 2" xfId="17877"/>
    <cellStyle name="20% - Accent6 2 3 8 3 2 2" xfId="36939"/>
    <cellStyle name="20% - Accent6 2 3 8 3 2 3" xfId="56000"/>
    <cellStyle name="20% - Accent6 2 3 8 3 3" xfId="28661"/>
    <cellStyle name="20% - Accent6 2 3 8 3 4" xfId="47722"/>
    <cellStyle name="20% - Accent6 2 3 8 4" xfId="3905"/>
    <cellStyle name="20% - Accent6 2 3 8 4 2" xfId="23015"/>
    <cellStyle name="20% - Accent6 2 3 8 4 3" xfId="42076"/>
    <cellStyle name="20% - Accent6 2 3 8 5" xfId="12231"/>
    <cellStyle name="20% - Accent6 2 3 8 5 2" xfId="31293"/>
    <cellStyle name="20% - Accent6 2 3 8 5 3" xfId="50354"/>
    <cellStyle name="20% - Accent6 2 3 8 6" xfId="20383"/>
    <cellStyle name="20% - Accent6 2 3 8 7" xfId="39444"/>
    <cellStyle name="20% - Accent6 2 3 9" xfId="3906"/>
    <cellStyle name="20% - Accent6 2 3 9 2" xfId="12232"/>
    <cellStyle name="20% - Accent6 2 3 9 2 2" xfId="31294"/>
    <cellStyle name="20% - Accent6 2 3 9 2 3" xfId="50355"/>
    <cellStyle name="20% - Accent6 2 3 9 3" xfId="23016"/>
    <cellStyle name="20% - Accent6 2 3 9 4" xfId="42077"/>
    <cellStyle name="20% - Accent6 2 4" xfId="1030"/>
    <cellStyle name="20% - Accent6 2 4 10" xfId="3907"/>
    <cellStyle name="20% - Accent6 2 4 10 2" xfId="23017"/>
    <cellStyle name="20% - Accent6 2 4 10 3" xfId="42078"/>
    <cellStyle name="20% - Accent6 2 4 11" xfId="12233"/>
    <cellStyle name="20% - Accent6 2 4 11 2" xfId="31295"/>
    <cellStyle name="20% - Accent6 2 4 11 3" xfId="50356"/>
    <cellStyle name="20% - Accent6 2 4 12" xfId="20384"/>
    <cellStyle name="20% - Accent6 2 4 13" xfId="39445"/>
    <cellStyle name="20% - Accent6 2 4 2" xfId="1031"/>
    <cellStyle name="20% - Accent6 2 4 2 2" xfId="1032"/>
    <cellStyle name="20% - Accent6 2 4 2 2 2" xfId="7108"/>
    <cellStyle name="20% - Accent6 2 4 2 2 2 2" xfId="15390"/>
    <cellStyle name="20% - Accent6 2 4 2 2 2 2 2" xfId="34452"/>
    <cellStyle name="20% - Accent6 2 4 2 2 2 2 3" xfId="53513"/>
    <cellStyle name="20% - Accent6 2 4 2 2 2 3" xfId="26174"/>
    <cellStyle name="20% - Accent6 2 4 2 2 2 4" xfId="45235"/>
    <cellStyle name="20% - Accent6 2 4 2 2 3" xfId="9602"/>
    <cellStyle name="20% - Accent6 2 4 2 2 3 2" xfId="17880"/>
    <cellStyle name="20% - Accent6 2 4 2 2 3 2 2" xfId="36942"/>
    <cellStyle name="20% - Accent6 2 4 2 2 3 2 3" xfId="56003"/>
    <cellStyle name="20% - Accent6 2 4 2 2 3 3" xfId="28664"/>
    <cellStyle name="20% - Accent6 2 4 2 2 3 4" xfId="47725"/>
    <cellStyle name="20% - Accent6 2 4 2 2 4" xfId="3909"/>
    <cellStyle name="20% - Accent6 2 4 2 2 4 2" xfId="23019"/>
    <cellStyle name="20% - Accent6 2 4 2 2 4 3" xfId="42080"/>
    <cellStyle name="20% - Accent6 2 4 2 2 5" xfId="12235"/>
    <cellStyle name="20% - Accent6 2 4 2 2 5 2" xfId="31297"/>
    <cellStyle name="20% - Accent6 2 4 2 2 5 3" xfId="50358"/>
    <cellStyle name="20% - Accent6 2 4 2 2 6" xfId="20386"/>
    <cellStyle name="20% - Accent6 2 4 2 2 7" xfId="39447"/>
    <cellStyle name="20% - Accent6 2 4 2 3" xfId="7107"/>
    <cellStyle name="20% - Accent6 2 4 2 3 2" xfId="15389"/>
    <cellStyle name="20% - Accent6 2 4 2 3 2 2" xfId="34451"/>
    <cellStyle name="20% - Accent6 2 4 2 3 2 3" xfId="53512"/>
    <cellStyle name="20% - Accent6 2 4 2 3 3" xfId="26173"/>
    <cellStyle name="20% - Accent6 2 4 2 3 4" xfId="45234"/>
    <cellStyle name="20% - Accent6 2 4 2 4" xfId="9601"/>
    <cellStyle name="20% - Accent6 2 4 2 4 2" xfId="17879"/>
    <cellStyle name="20% - Accent6 2 4 2 4 2 2" xfId="36941"/>
    <cellStyle name="20% - Accent6 2 4 2 4 2 3" xfId="56002"/>
    <cellStyle name="20% - Accent6 2 4 2 4 3" xfId="28663"/>
    <cellStyle name="20% - Accent6 2 4 2 4 4" xfId="47724"/>
    <cellStyle name="20% - Accent6 2 4 2 5" xfId="3908"/>
    <cellStyle name="20% - Accent6 2 4 2 5 2" xfId="23018"/>
    <cellStyle name="20% - Accent6 2 4 2 5 3" xfId="42079"/>
    <cellStyle name="20% - Accent6 2 4 2 6" xfId="12234"/>
    <cellStyle name="20% - Accent6 2 4 2 6 2" xfId="31296"/>
    <cellStyle name="20% - Accent6 2 4 2 6 3" xfId="50357"/>
    <cellStyle name="20% - Accent6 2 4 2 7" xfId="20385"/>
    <cellStyle name="20% - Accent6 2 4 2 8" xfId="39446"/>
    <cellStyle name="20% - Accent6 2 4 3" xfId="1033"/>
    <cellStyle name="20% - Accent6 2 4 3 2" xfId="1034"/>
    <cellStyle name="20% - Accent6 2 4 3 2 2" xfId="7110"/>
    <cellStyle name="20% - Accent6 2 4 3 2 2 2" xfId="15392"/>
    <cellStyle name="20% - Accent6 2 4 3 2 2 2 2" xfId="34454"/>
    <cellStyle name="20% - Accent6 2 4 3 2 2 2 3" xfId="53515"/>
    <cellStyle name="20% - Accent6 2 4 3 2 2 3" xfId="26176"/>
    <cellStyle name="20% - Accent6 2 4 3 2 2 4" xfId="45237"/>
    <cellStyle name="20% - Accent6 2 4 3 2 3" xfId="9604"/>
    <cellStyle name="20% - Accent6 2 4 3 2 3 2" xfId="17882"/>
    <cellStyle name="20% - Accent6 2 4 3 2 3 2 2" xfId="36944"/>
    <cellStyle name="20% - Accent6 2 4 3 2 3 2 3" xfId="56005"/>
    <cellStyle name="20% - Accent6 2 4 3 2 3 3" xfId="28666"/>
    <cellStyle name="20% - Accent6 2 4 3 2 3 4" xfId="47727"/>
    <cellStyle name="20% - Accent6 2 4 3 2 4" xfId="3911"/>
    <cellStyle name="20% - Accent6 2 4 3 2 4 2" xfId="23021"/>
    <cellStyle name="20% - Accent6 2 4 3 2 4 3" xfId="42082"/>
    <cellStyle name="20% - Accent6 2 4 3 2 5" xfId="12237"/>
    <cellStyle name="20% - Accent6 2 4 3 2 5 2" xfId="31299"/>
    <cellStyle name="20% - Accent6 2 4 3 2 5 3" xfId="50360"/>
    <cellStyle name="20% - Accent6 2 4 3 2 6" xfId="20388"/>
    <cellStyle name="20% - Accent6 2 4 3 2 7" xfId="39449"/>
    <cellStyle name="20% - Accent6 2 4 3 3" xfId="7109"/>
    <cellStyle name="20% - Accent6 2 4 3 3 2" xfId="15391"/>
    <cellStyle name="20% - Accent6 2 4 3 3 2 2" xfId="34453"/>
    <cellStyle name="20% - Accent6 2 4 3 3 2 3" xfId="53514"/>
    <cellStyle name="20% - Accent6 2 4 3 3 3" xfId="26175"/>
    <cellStyle name="20% - Accent6 2 4 3 3 4" xfId="45236"/>
    <cellStyle name="20% - Accent6 2 4 3 4" xfId="9603"/>
    <cellStyle name="20% - Accent6 2 4 3 4 2" xfId="17881"/>
    <cellStyle name="20% - Accent6 2 4 3 4 2 2" xfId="36943"/>
    <cellStyle name="20% - Accent6 2 4 3 4 2 3" xfId="56004"/>
    <cellStyle name="20% - Accent6 2 4 3 4 3" xfId="28665"/>
    <cellStyle name="20% - Accent6 2 4 3 4 4" xfId="47726"/>
    <cellStyle name="20% - Accent6 2 4 3 5" xfId="3910"/>
    <cellStyle name="20% - Accent6 2 4 3 5 2" xfId="23020"/>
    <cellStyle name="20% - Accent6 2 4 3 5 3" xfId="42081"/>
    <cellStyle name="20% - Accent6 2 4 3 6" xfId="12236"/>
    <cellStyle name="20% - Accent6 2 4 3 6 2" xfId="31298"/>
    <cellStyle name="20% - Accent6 2 4 3 6 3" xfId="50359"/>
    <cellStyle name="20% - Accent6 2 4 3 7" xfId="20387"/>
    <cellStyle name="20% - Accent6 2 4 3 8" xfId="39448"/>
    <cellStyle name="20% - Accent6 2 4 4" xfId="1035"/>
    <cellStyle name="20% - Accent6 2 4 4 2" xfId="7111"/>
    <cellStyle name="20% - Accent6 2 4 4 2 2" xfId="15393"/>
    <cellStyle name="20% - Accent6 2 4 4 2 2 2" xfId="34455"/>
    <cellStyle name="20% - Accent6 2 4 4 2 2 3" xfId="53516"/>
    <cellStyle name="20% - Accent6 2 4 4 2 3" xfId="26177"/>
    <cellStyle name="20% - Accent6 2 4 4 2 4" xfId="45238"/>
    <cellStyle name="20% - Accent6 2 4 4 3" xfId="9605"/>
    <cellStyle name="20% - Accent6 2 4 4 3 2" xfId="17883"/>
    <cellStyle name="20% - Accent6 2 4 4 3 2 2" xfId="36945"/>
    <cellStyle name="20% - Accent6 2 4 4 3 2 3" xfId="56006"/>
    <cellStyle name="20% - Accent6 2 4 4 3 3" xfId="28667"/>
    <cellStyle name="20% - Accent6 2 4 4 3 4" xfId="47728"/>
    <cellStyle name="20% - Accent6 2 4 4 4" xfId="3912"/>
    <cellStyle name="20% - Accent6 2 4 4 4 2" xfId="23022"/>
    <cellStyle name="20% - Accent6 2 4 4 4 3" xfId="42083"/>
    <cellStyle name="20% - Accent6 2 4 4 5" xfId="12238"/>
    <cellStyle name="20% - Accent6 2 4 4 5 2" xfId="31300"/>
    <cellStyle name="20% - Accent6 2 4 4 5 3" xfId="50361"/>
    <cellStyle name="20% - Accent6 2 4 4 6" xfId="20389"/>
    <cellStyle name="20% - Accent6 2 4 4 7" xfId="39450"/>
    <cellStyle name="20% - Accent6 2 4 5" xfId="1036"/>
    <cellStyle name="20% - Accent6 2 4 5 2" xfId="7112"/>
    <cellStyle name="20% - Accent6 2 4 5 2 2" xfId="15394"/>
    <cellStyle name="20% - Accent6 2 4 5 2 2 2" xfId="34456"/>
    <cellStyle name="20% - Accent6 2 4 5 2 2 3" xfId="53517"/>
    <cellStyle name="20% - Accent6 2 4 5 2 3" xfId="26178"/>
    <cellStyle name="20% - Accent6 2 4 5 2 4" xfId="45239"/>
    <cellStyle name="20% - Accent6 2 4 5 3" xfId="9606"/>
    <cellStyle name="20% - Accent6 2 4 5 3 2" xfId="17884"/>
    <cellStyle name="20% - Accent6 2 4 5 3 2 2" xfId="36946"/>
    <cellStyle name="20% - Accent6 2 4 5 3 2 3" xfId="56007"/>
    <cellStyle name="20% - Accent6 2 4 5 3 3" xfId="28668"/>
    <cellStyle name="20% - Accent6 2 4 5 3 4" xfId="47729"/>
    <cellStyle name="20% - Accent6 2 4 5 4" xfId="3913"/>
    <cellStyle name="20% - Accent6 2 4 5 4 2" xfId="23023"/>
    <cellStyle name="20% - Accent6 2 4 5 4 3" xfId="42084"/>
    <cellStyle name="20% - Accent6 2 4 5 5" xfId="12239"/>
    <cellStyle name="20% - Accent6 2 4 5 5 2" xfId="31301"/>
    <cellStyle name="20% - Accent6 2 4 5 5 3" xfId="50362"/>
    <cellStyle name="20% - Accent6 2 4 5 6" xfId="20390"/>
    <cellStyle name="20% - Accent6 2 4 5 7" xfId="39451"/>
    <cellStyle name="20% - Accent6 2 4 6" xfId="3914"/>
    <cellStyle name="20% - Accent6 2 4 6 2" xfId="12240"/>
    <cellStyle name="20% - Accent6 2 4 6 2 2" xfId="31302"/>
    <cellStyle name="20% - Accent6 2 4 6 2 3" xfId="50363"/>
    <cellStyle name="20% - Accent6 2 4 6 3" xfId="23024"/>
    <cellStyle name="20% - Accent6 2 4 6 4" xfId="42085"/>
    <cellStyle name="20% - Accent6 2 4 7" xfId="5755"/>
    <cellStyle name="20% - Accent6 2 4 7 2" xfId="14039"/>
    <cellStyle name="20% - Accent6 2 4 7 2 2" xfId="33101"/>
    <cellStyle name="20% - Accent6 2 4 7 2 3" xfId="52162"/>
    <cellStyle name="20% - Accent6 2 4 7 3" xfId="24823"/>
    <cellStyle name="20% - Accent6 2 4 7 4" xfId="43884"/>
    <cellStyle name="20% - Accent6 2 4 8" xfId="7106"/>
    <cellStyle name="20% - Accent6 2 4 8 2" xfId="15388"/>
    <cellStyle name="20% - Accent6 2 4 8 2 2" xfId="34450"/>
    <cellStyle name="20% - Accent6 2 4 8 2 3" xfId="53511"/>
    <cellStyle name="20% - Accent6 2 4 8 3" xfId="26172"/>
    <cellStyle name="20% - Accent6 2 4 8 4" xfId="45233"/>
    <cellStyle name="20% - Accent6 2 4 9" xfId="9600"/>
    <cellStyle name="20% - Accent6 2 4 9 2" xfId="17878"/>
    <cellStyle name="20% - Accent6 2 4 9 2 2" xfId="36940"/>
    <cellStyle name="20% - Accent6 2 4 9 2 3" xfId="56001"/>
    <cellStyle name="20% - Accent6 2 4 9 3" xfId="28662"/>
    <cellStyle name="20% - Accent6 2 4 9 4" xfId="47723"/>
    <cellStyle name="20% - Accent6 2 5" xfId="1037"/>
    <cellStyle name="20% - Accent6 2 5 10" xfId="3915"/>
    <cellStyle name="20% - Accent6 2 5 10 2" xfId="23025"/>
    <cellStyle name="20% - Accent6 2 5 10 3" xfId="42086"/>
    <cellStyle name="20% - Accent6 2 5 11" xfId="12241"/>
    <cellStyle name="20% - Accent6 2 5 11 2" xfId="31303"/>
    <cellStyle name="20% - Accent6 2 5 11 3" xfId="50364"/>
    <cellStyle name="20% - Accent6 2 5 12" xfId="20391"/>
    <cellStyle name="20% - Accent6 2 5 13" xfId="39452"/>
    <cellStyle name="20% - Accent6 2 5 2" xfId="1038"/>
    <cellStyle name="20% - Accent6 2 5 2 2" xfId="1039"/>
    <cellStyle name="20% - Accent6 2 5 2 2 2" xfId="7115"/>
    <cellStyle name="20% - Accent6 2 5 2 2 2 2" xfId="15397"/>
    <cellStyle name="20% - Accent6 2 5 2 2 2 2 2" xfId="34459"/>
    <cellStyle name="20% - Accent6 2 5 2 2 2 2 3" xfId="53520"/>
    <cellStyle name="20% - Accent6 2 5 2 2 2 3" xfId="26181"/>
    <cellStyle name="20% - Accent6 2 5 2 2 2 4" xfId="45242"/>
    <cellStyle name="20% - Accent6 2 5 2 2 3" xfId="9609"/>
    <cellStyle name="20% - Accent6 2 5 2 2 3 2" xfId="17887"/>
    <cellStyle name="20% - Accent6 2 5 2 2 3 2 2" xfId="36949"/>
    <cellStyle name="20% - Accent6 2 5 2 2 3 2 3" xfId="56010"/>
    <cellStyle name="20% - Accent6 2 5 2 2 3 3" xfId="28671"/>
    <cellStyle name="20% - Accent6 2 5 2 2 3 4" xfId="47732"/>
    <cellStyle name="20% - Accent6 2 5 2 2 4" xfId="3917"/>
    <cellStyle name="20% - Accent6 2 5 2 2 4 2" xfId="23027"/>
    <cellStyle name="20% - Accent6 2 5 2 2 4 3" xfId="42088"/>
    <cellStyle name="20% - Accent6 2 5 2 2 5" xfId="12243"/>
    <cellStyle name="20% - Accent6 2 5 2 2 5 2" xfId="31305"/>
    <cellStyle name="20% - Accent6 2 5 2 2 5 3" xfId="50366"/>
    <cellStyle name="20% - Accent6 2 5 2 2 6" xfId="20393"/>
    <cellStyle name="20% - Accent6 2 5 2 2 7" xfId="39454"/>
    <cellStyle name="20% - Accent6 2 5 2 3" xfId="7114"/>
    <cellStyle name="20% - Accent6 2 5 2 3 2" xfId="15396"/>
    <cellStyle name="20% - Accent6 2 5 2 3 2 2" xfId="34458"/>
    <cellStyle name="20% - Accent6 2 5 2 3 2 3" xfId="53519"/>
    <cellStyle name="20% - Accent6 2 5 2 3 3" xfId="26180"/>
    <cellStyle name="20% - Accent6 2 5 2 3 4" xfId="45241"/>
    <cellStyle name="20% - Accent6 2 5 2 4" xfId="9608"/>
    <cellStyle name="20% - Accent6 2 5 2 4 2" xfId="17886"/>
    <cellStyle name="20% - Accent6 2 5 2 4 2 2" xfId="36948"/>
    <cellStyle name="20% - Accent6 2 5 2 4 2 3" xfId="56009"/>
    <cellStyle name="20% - Accent6 2 5 2 4 3" xfId="28670"/>
    <cellStyle name="20% - Accent6 2 5 2 4 4" xfId="47731"/>
    <cellStyle name="20% - Accent6 2 5 2 5" xfId="3916"/>
    <cellStyle name="20% - Accent6 2 5 2 5 2" xfId="23026"/>
    <cellStyle name="20% - Accent6 2 5 2 5 3" xfId="42087"/>
    <cellStyle name="20% - Accent6 2 5 2 6" xfId="12242"/>
    <cellStyle name="20% - Accent6 2 5 2 6 2" xfId="31304"/>
    <cellStyle name="20% - Accent6 2 5 2 6 3" xfId="50365"/>
    <cellStyle name="20% - Accent6 2 5 2 7" xfId="20392"/>
    <cellStyle name="20% - Accent6 2 5 2 8" xfId="39453"/>
    <cellStyle name="20% - Accent6 2 5 3" xfId="1040"/>
    <cellStyle name="20% - Accent6 2 5 3 2" xfId="1041"/>
    <cellStyle name="20% - Accent6 2 5 3 2 2" xfId="7117"/>
    <cellStyle name="20% - Accent6 2 5 3 2 2 2" xfId="15399"/>
    <cellStyle name="20% - Accent6 2 5 3 2 2 2 2" xfId="34461"/>
    <cellStyle name="20% - Accent6 2 5 3 2 2 2 3" xfId="53522"/>
    <cellStyle name="20% - Accent6 2 5 3 2 2 3" xfId="26183"/>
    <cellStyle name="20% - Accent6 2 5 3 2 2 4" xfId="45244"/>
    <cellStyle name="20% - Accent6 2 5 3 2 3" xfId="9611"/>
    <cellStyle name="20% - Accent6 2 5 3 2 3 2" xfId="17889"/>
    <cellStyle name="20% - Accent6 2 5 3 2 3 2 2" xfId="36951"/>
    <cellStyle name="20% - Accent6 2 5 3 2 3 2 3" xfId="56012"/>
    <cellStyle name="20% - Accent6 2 5 3 2 3 3" xfId="28673"/>
    <cellStyle name="20% - Accent6 2 5 3 2 3 4" xfId="47734"/>
    <cellStyle name="20% - Accent6 2 5 3 2 4" xfId="3919"/>
    <cellStyle name="20% - Accent6 2 5 3 2 4 2" xfId="23029"/>
    <cellStyle name="20% - Accent6 2 5 3 2 4 3" xfId="42090"/>
    <cellStyle name="20% - Accent6 2 5 3 2 5" xfId="12245"/>
    <cellStyle name="20% - Accent6 2 5 3 2 5 2" xfId="31307"/>
    <cellStyle name="20% - Accent6 2 5 3 2 5 3" xfId="50368"/>
    <cellStyle name="20% - Accent6 2 5 3 2 6" xfId="20395"/>
    <cellStyle name="20% - Accent6 2 5 3 2 7" xfId="39456"/>
    <cellStyle name="20% - Accent6 2 5 3 3" xfId="7116"/>
    <cellStyle name="20% - Accent6 2 5 3 3 2" xfId="15398"/>
    <cellStyle name="20% - Accent6 2 5 3 3 2 2" xfId="34460"/>
    <cellStyle name="20% - Accent6 2 5 3 3 2 3" xfId="53521"/>
    <cellStyle name="20% - Accent6 2 5 3 3 3" xfId="26182"/>
    <cellStyle name="20% - Accent6 2 5 3 3 4" xfId="45243"/>
    <cellStyle name="20% - Accent6 2 5 3 4" xfId="9610"/>
    <cellStyle name="20% - Accent6 2 5 3 4 2" xfId="17888"/>
    <cellStyle name="20% - Accent6 2 5 3 4 2 2" xfId="36950"/>
    <cellStyle name="20% - Accent6 2 5 3 4 2 3" xfId="56011"/>
    <cellStyle name="20% - Accent6 2 5 3 4 3" xfId="28672"/>
    <cellStyle name="20% - Accent6 2 5 3 4 4" xfId="47733"/>
    <cellStyle name="20% - Accent6 2 5 3 5" xfId="3918"/>
    <cellStyle name="20% - Accent6 2 5 3 5 2" xfId="23028"/>
    <cellStyle name="20% - Accent6 2 5 3 5 3" xfId="42089"/>
    <cellStyle name="20% - Accent6 2 5 3 6" xfId="12244"/>
    <cellStyle name="20% - Accent6 2 5 3 6 2" xfId="31306"/>
    <cellStyle name="20% - Accent6 2 5 3 6 3" xfId="50367"/>
    <cellStyle name="20% - Accent6 2 5 3 7" xfId="20394"/>
    <cellStyle name="20% - Accent6 2 5 3 8" xfId="39455"/>
    <cellStyle name="20% - Accent6 2 5 4" xfId="1042"/>
    <cellStyle name="20% - Accent6 2 5 4 2" xfId="7118"/>
    <cellStyle name="20% - Accent6 2 5 4 2 2" xfId="15400"/>
    <cellStyle name="20% - Accent6 2 5 4 2 2 2" xfId="34462"/>
    <cellStyle name="20% - Accent6 2 5 4 2 2 3" xfId="53523"/>
    <cellStyle name="20% - Accent6 2 5 4 2 3" xfId="26184"/>
    <cellStyle name="20% - Accent6 2 5 4 2 4" xfId="45245"/>
    <cellStyle name="20% - Accent6 2 5 4 3" xfId="9612"/>
    <cellStyle name="20% - Accent6 2 5 4 3 2" xfId="17890"/>
    <cellStyle name="20% - Accent6 2 5 4 3 2 2" xfId="36952"/>
    <cellStyle name="20% - Accent6 2 5 4 3 2 3" xfId="56013"/>
    <cellStyle name="20% - Accent6 2 5 4 3 3" xfId="28674"/>
    <cellStyle name="20% - Accent6 2 5 4 3 4" xfId="47735"/>
    <cellStyle name="20% - Accent6 2 5 4 4" xfId="3920"/>
    <cellStyle name="20% - Accent6 2 5 4 4 2" xfId="23030"/>
    <cellStyle name="20% - Accent6 2 5 4 4 3" xfId="42091"/>
    <cellStyle name="20% - Accent6 2 5 4 5" xfId="12246"/>
    <cellStyle name="20% - Accent6 2 5 4 5 2" xfId="31308"/>
    <cellStyle name="20% - Accent6 2 5 4 5 3" xfId="50369"/>
    <cellStyle name="20% - Accent6 2 5 4 6" xfId="20396"/>
    <cellStyle name="20% - Accent6 2 5 4 7" xfId="39457"/>
    <cellStyle name="20% - Accent6 2 5 5" xfId="1043"/>
    <cellStyle name="20% - Accent6 2 5 5 2" xfId="7119"/>
    <cellStyle name="20% - Accent6 2 5 5 2 2" xfId="15401"/>
    <cellStyle name="20% - Accent6 2 5 5 2 2 2" xfId="34463"/>
    <cellStyle name="20% - Accent6 2 5 5 2 2 3" xfId="53524"/>
    <cellStyle name="20% - Accent6 2 5 5 2 3" xfId="26185"/>
    <cellStyle name="20% - Accent6 2 5 5 2 4" xfId="45246"/>
    <cellStyle name="20% - Accent6 2 5 5 3" xfId="9613"/>
    <cellStyle name="20% - Accent6 2 5 5 3 2" xfId="17891"/>
    <cellStyle name="20% - Accent6 2 5 5 3 2 2" xfId="36953"/>
    <cellStyle name="20% - Accent6 2 5 5 3 2 3" xfId="56014"/>
    <cellStyle name="20% - Accent6 2 5 5 3 3" xfId="28675"/>
    <cellStyle name="20% - Accent6 2 5 5 3 4" xfId="47736"/>
    <cellStyle name="20% - Accent6 2 5 5 4" xfId="3921"/>
    <cellStyle name="20% - Accent6 2 5 5 4 2" xfId="23031"/>
    <cellStyle name="20% - Accent6 2 5 5 4 3" xfId="42092"/>
    <cellStyle name="20% - Accent6 2 5 5 5" xfId="12247"/>
    <cellStyle name="20% - Accent6 2 5 5 5 2" xfId="31309"/>
    <cellStyle name="20% - Accent6 2 5 5 5 3" xfId="50370"/>
    <cellStyle name="20% - Accent6 2 5 5 6" xfId="20397"/>
    <cellStyle name="20% - Accent6 2 5 5 7" xfId="39458"/>
    <cellStyle name="20% - Accent6 2 5 6" xfId="3922"/>
    <cellStyle name="20% - Accent6 2 5 6 2" xfId="12248"/>
    <cellStyle name="20% - Accent6 2 5 6 2 2" xfId="31310"/>
    <cellStyle name="20% - Accent6 2 5 6 2 3" xfId="50371"/>
    <cellStyle name="20% - Accent6 2 5 6 3" xfId="23032"/>
    <cellStyle name="20% - Accent6 2 5 6 4" xfId="42093"/>
    <cellStyle name="20% - Accent6 2 5 7" xfId="5843"/>
    <cellStyle name="20% - Accent6 2 5 7 2" xfId="14125"/>
    <cellStyle name="20% - Accent6 2 5 7 2 2" xfId="33187"/>
    <cellStyle name="20% - Accent6 2 5 7 2 3" xfId="52248"/>
    <cellStyle name="20% - Accent6 2 5 7 3" xfId="24909"/>
    <cellStyle name="20% - Accent6 2 5 7 4" xfId="43970"/>
    <cellStyle name="20% - Accent6 2 5 8" xfId="7113"/>
    <cellStyle name="20% - Accent6 2 5 8 2" xfId="15395"/>
    <cellStyle name="20% - Accent6 2 5 8 2 2" xfId="34457"/>
    <cellStyle name="20% - Accent6 2 5 8 2 3" xfId="53518"/>
    <cellStyle name="20% - Accent6 2 5 8 3" xfId="26179"/>
    <cellStyle name="20% - Accent6 2 5 8 4" xfId="45240"/>
    <cellStyle name="20% - Accent6 2 5 9" xfId="9607"/>
    <cellStyle name="20% - Accent6 2 5 9 2" xfId="17885"/>
    <cellStyle name="20% - Accent6 2 5 9 2 2" xfId="36947"/>
    <cellStyle name="20% - Accent6 2 5 9 2 3" xfId="56008"/>
    <cellStyle name="20% - Accent6 2 5 9 3" xfId="28669"/>
    <cellStyle name="20% - Accent6 2 5 9 4" xfId="47730"/>
    <cellStyle name="20% - Accent6 2 6" xfId="1044"/>
    <cellStyle name="20% - Accent6 2 6 10" xfId="3923"/>
    <cellStyle name="20% - Accent6 2 6 10 2" xfId="23033"/>
    <cellStyle name="20% - Accent6 2 6 10 3" xfId="42094"/>
    <cellStyle name="20% - Accent6 2 6 11" xfId="12249"/>
    <cellStyle name="20% - Accent6 2 6 11 2" xfId="31311"/>
    <cellStyle name="20% - Accent6 2 6 11 3" xfId="50372"/>
    <cellStyle name="20% - Accent6 2 6 12" xfId="20398"/>
    <cellStyle name="20% - Accent6 2 6 13" xfId="39459"/>
    <cellStyle name="20% - Accent6 2 6 2" xfId="1045"/>
    <cellStyle name="20% - Accent6 2 6 2 2" xfId="1046"/>
    <cellStyle name="20% - Accent6 2 6 2 2 2" xfId="7122"/>
    <cellStyle name="20% - Accent6 2 6 2 2 2 2" xfId="15404"/>
    <cellStyle name="20% - Accent6 2 6 2 2 2 2 2" xfId="34466"/>
    <cellStyle name="20% - Accent6 2 6 2 2 2 2 3" xfId="53527"/>
    <cellStyle name="20% - Accent6 2 6 2 2 2 3" xfId="26188"/>
    <cellStyle name="20% - Accent6 2 6 2 2 2 4" xfId="45249"/>
    <cellStyle name="20% - Accent6 2 6 2 2 3" xfId="9616"/>
    <cellStyle name="20% - Accent6 2 6 2 2 3 2" xfId="17894"/>
    <cellStyle name="20% - Accent6 2 6 2 2 3 2 2" xfId="36956"/>
    <cellStyle name="20% - Accent6 2 6 2 2 3 2 3" xfId="56017"/>
    <cellStyle name="20% - Accent6 2 6 2 2 3 3" xfId="28678"/>
    <cellStyle name="20% - Accent6 2 6 2 2 3 4" xfId="47739"/>
    <cellStyle name="20% - Accent6 2 6 2 2 4" xfId="3925"/>
    <cellStyle name="20% - Accent6 2 6 2 2 4 2" xfId="23035"/>
    <cellStyle name="20% - Accent6 2 6 2 2 4 3" xfId="42096"/>
    <cellStyle name="20% - Accent6 2 6 2 2 5" xfId="12251"/>
    <cellStyle name="20% - Accent6 2 6 2 2 5 2" xfId="31313"/>
    <cellStyle name="20% - Accent6 2 6 2 2 5 3" xfId="50374"/>
    <cellStyle name="20% - Accent6 2 6 2 2 6" xfId="20400"/>
    <cellStyle name="20% - Accent6 2 6 2 2 7" xfId="39461"/>
    <cellStyle name="20% - Accent6 2 6 2 3" xfId="7121"/>
    <cellStyle name="20% - Accent6 2 6 2 3 2" xfId="15403"/>
    <cellStyle name="20% - Accent6 2 6 2 3 2 2" xfId="34465"/>
    <cellStyle name="20% - Accent6 2 6 2 3 2 3" xfId="53526"/>
    <cellStyle name="20% - Accent6 2 6 2 3 3" xfId="26187"/>
    <cellStyle name="20% - Accent6 2 6 2 3 4" xfId="45248"/>
    <cellStyle name="20% - Accent6 2 6 2 4" xfId="9615"/>
    <cellStyle name="20% - Accent6 2 6 2 4 2" xfId="17893"/>
    <cellStyle name="20% - Accent6 2 6 2 4 2 2" xfId="36955"/>
    <cellStyle name="20% - Accent6 2 6 2 4 2 3" xfId="56016"/>
    <cellStyle name="20% - Accent6 2 6 2 4 3" xfId="28677"/>
    <cellStyle name="20% - Accent6 2 6 2 4 4" xfId="47738"/>
    <cellStyle name="20% - Accent6 2 6 2 5" xfId="3924"/>
    <cellStyle name="20% - Accent6 2 6 2 5 2" xfId="23034"/>
    <cellStyle name="20% - Accent6 2 6 2 5 3" xfId="42095"/>
    <cellStyle name="20% - Accent6 2 6 2 6" xfId="12250"/>
    <cellStyle name="20% - Accent6 2 6 2 6 2" xfId="31312"/>
    <cellStyle name="20% - Accent6 2 6 2 6 3" xfId="50373"/>
    <cellStyle name="20% - Accent6 2 6 2 7" xfId="20399"/>
    <cellStyle name="20% - Accent6 2 6 2 8" xfId="39460"/>
    <cellStyle name="20% - Accent6 2 6 3" xfId="1047"/>
    <cellStyle name="20% - Accent6 2 6 3 2" xfId="1048"/>
    <cellStyle name="20% - Accent6 2 6 3 2 2" xfId="7124"/>
    <cellStyle name="20% - Accent6 2 6 3 2 2 2" xfId="15406"/>
    <cellStyle name="20% - Accent6 2 6 3 2 2 2 2" xfId="34468"/>
    <cellStyle name="20% - Accent6 2 6 3 2 2 2 3" xfId="53529"/>
    <cellStyle name="20% - Accent6 2 6 3 2 2 3" xfId="26190"/>
    <cellStyle name="20% - Accent6 2 6 3 2 2 4" xfId="45251"/>
    <cellStyle name="20% - Accent6 2 6 3 2 3" xfId="9618"/>
    <cellStyle name="20% - Accent6 2 6 3 2 3 2" xfId="17896"/>
    <cellStyle name="20% - Accent6 2 6 3 2 3 2 2" xfId="36958"/>
    <cellStyle name="20% - Accent6 2 6 3 2 3 2 3" xfId="56019"/>
    <cellStyle name="20% - Accent6 2 6 3 2 3 3" xfId="28680"/>
    <cellStyle name="20% - Accent6 2 6 3 2 3 4" xfId="47741"/>
    <cellStyle name="20% - Accent6 2 6 3 2 4" xfId="3927"/>
    <cellStyle name="20% - Accent6 2 6 3 2 4 2" xfId="23037"/>
    <cellStyle name="20% - Accent6 2 6 3 2 4 3" xfId="42098"/>
    <cellStyle name="20% - Accent6 2 6 3 2 5" xfId="12253"/>
    <cellStyle name="20% - Accent6 2 6 3 2 5 2" xfId="31315"/>
    <cellStyle name="20% - Accent6 2 6 3 2 5 3" xfId="50376"/>
    <cellStyle name="20% - Accent6 2 6 3 2 6" xfId="20402"/>
    <cellStyle name="20% - Accent6 2 6 3 2 7" xfId="39463"/>
    <cellStyle name="20% - Accent6 2 6 3 3" xfId="7123"/>
    <cellStyle name="20% - Accent6 2 6 3 3 2" xfId="15405"/>
    <cellStyle name="20% - Accent6 2 6 3 3 2 2" xfId="34467"/>
    <cellStyle name="20% - Accent6 2 6 3 3 2 3" xfId="53528"/>
    <cellStyle name="20% - Accent6 2 6 3 3 3" xfId="26189"/>
    <cellStyle name="20% - Accent6 2 6 3 3 4" xfId="45250"/>
    <cellStyle name="20% - Accent6 2 6 3 4" xfId="9617"/>
    <cellStyle name="20% - Accent6 2 6 3 4 2" xfId="17895"/>
    <cellStyle name="20% - Accent6 2 6 3 4 2 2" xfId="36957"/>
    <cellStyle name="20% - Accent6 2 6 3 4 2 3" xfId="56018"/>
    <cellStyle name="20% - Accent6 2 6 3 4 3" xfId="28679"/>
    <cellStyle name="20% - Accent6 2 6 3 4 4" xfId="47740"/>
    <cellStyle name="20% - Accent6 2 6 3 5" xfId="3926"/>
    <cellStyle name="20% - Accent6 2 6 3 5 2" xfId="23036"/>
    <cellStyle name="20% - Accent6 2 6 3 5 3" xfId="42097"/>
    <cellStyle name="20% - Accent6 2 6 3 6" xfId="12252"/>
    <cellStyle name="20% - Accent6 2 6 3 6 2" xfId="31314"/>
    <cellStyle name="20% - Accent6 2 6 3 6 3" xfId="50375"/>
    <cellStyle name="20% - Accent6 2 6 3 7" xfId="20401"/>
    <cellStyle name="20% - Accent6 2 6 3 8" xfId="39462"/>
    <cellStyle name="20% - Accent6 2 6 4" xfId="1049"/>
    <cellStyle name="20% - Accent6 2 6 4 2" xfId="7125"/>
    <cellStyle name="20% - Accent6 2 6 4 2 2" xfId="15407"/>
    <cellStyle name="20% - Accent6 2 6 4 2 2 2" xfId="34469"/>
    <cellStyle name="20% - Accent6 2 6 4 2 2 3" xfId="53530"/>
    <cellStyle name="20% - Accent6 2 6 4 2 3" xfId="26191"/>
    <cellStyle name="20% - Accent6 2 6 4 2 4" xfId="45252"/>
    <cellStyle name="20% - Accent6 2 6 4 3" xfId="9619"/>
    <cellStyle name="20% - Accent6 2 6 4 3 2" xfId="17897"/>
    <cellStyle name="20% - Accent6 2 6 4 3 2 2" xfId="36959"/>
    <cellStyle name="20% - Accent6 2 6 4 3 2 3" xfId="56020"/>
    <cellStyle name="20% - Accent6 2 6 4 3 3" xfId="28681"/>
    <cellStyle name="20% - Accent6 2 6 4 3 4" xfId="47742"/>
    <cellStyle name="20% - Accent6 2 6 4 4" xfId="3928"/>
    <cellStyle name="20% - Accent6 2 6 4 4 2" xfId="23038"/>
    <cellStyle name="20% - Accent6 2 6 4 4 3" xfId="42099"/>
    <cellStyle name="20% - Accent6 2 6 4 5" xfId="12254"/>
    <cellStyle name="20% - Accent6 2 6 4 5 2" xfId="31316"/>
    <cellStyle name="20% - Accent6 2 6 4 5 3" xfId="50377"/>
    <cellStyle name="20% - Accent6 2 6 4 6" xfId="20403"/>
    <cellStyle name="20% - Accent6 2 6 4 7" xfId="39464"/>
    <cellStyle name="20% - Accent6 2 6 5" xfId="1050"/>
    <cellStyle name="20% - Accent6 2 6 5 2" xfId="7126"/>
    <cellStyle name="20% - Accent6 2 6 5 2 2" xfId="15408"/>
    <cellStyle name="20% - Accent6 2 6 5 2 2 2" xfId="34470"/>
    <cellStyle name="20% - Accent6 2 6 5 2 2 3" xfId="53531"/>
    <cellStyle name="20% - Accent6 2 6 5 2 3" xfId="26192"/>
    <cellStyle name="20% - Accent6 2 6 5 2 4" xfId="45253"/>
    <cellStyle name="20% - Accent6 2 6 5 3" xfId="9620"/>
    <cellStyle name="20% - Accent6 2 6 5 3 2" xfId="17898"/>
    <cellStyle name="20% - Accent6 2 6 5 3 2 2" xfId="36960"/>
    <cellStyle name="20% - Accent6 2 6 5 3 2 3" xfId="56021"/>
    <cellStyle name="20% - Accent6 2 6 5 3 3" xfId="28682"/>
    <cellStyle name="20% - Accent6 2 6 5 3 4" xfId="47743"/>
    <cellStyle name="20% - Accent6 2 6 5 4" xfId="3929"/>
    <cellStyle name="20% - Accent6 2 6 5 4 2" xfId="23039"/>
    <cellStyle name="20% - Accent6 2 6 5 4 3" xfId="42100"/>
    <cellStyle name="20% - Accent6 2 6 5 5" xfId="12255"/>
    <cellStyle name="20% - Accent6 2 6 5 5 2" xfId="31317"/>
    <cellStyle name="20% - Accent6 2 6 5 5 3" xfId="50378"/>
    <cellStyle name="20% - Accent6 2 6 5 6" xfId="20404"/>
    <cellStyle name="20% - Accent6 2 6 5 7" xfId="39465"/>
    <cellStyle name="20% - Accent6 2 6 6" xfId="3930"/>
    <cellStyle name="20% - Accent6 2 6 6 2" xfId="12256"/>
    <cellStyle name="20% - Accent6 2 6 6 2 2" xfId="31318"/>
    <cellStyle name="20% - Accent6 2 6 6 2 3" xfId="50379"/>
    <cellStyle name="20% - Accent6 2 6 6 3" xfId="23040"/>
    <cellStyle name="20% - Accent6 2 6 6 4" xfId="42101"/>
    <cellStyle name="20% - Accent6 2 6 7" xfId="5941"/>
    <cellStyle name="20% - Accent6 2 6 7 2" xfId="14223"/>
    <cellStyle name="20% - Accent6 2 6 7 2 2" xfId="33285"/>
    <cellStyle name="20% - Accent6 2 6 7 2 3" xfId="52346"/>
    <cellStyle name="20% - Accent6 2 6 7 3" xfId="25007"/>
    <cellStyle name="20% - Accent6 2 6 7 4" xfId="44068"/>
    <cellStyle name="20% - Accent6 2 6 8" xfId="7120"/>
    <cellStyle name="20% - Accent6 2 6 8 2" xfId="15402"/>
    <cellStyle name="20% - Accent6 2 6 8 2 2" xfId="34464"/>
    <cellStyle name="20% - Accent6 2 6 8 2 3" xfId="53525"/>
    <cellStyle name="20% - Accent6 2 6 8 3" xfId="26186"/>
    <cellStyle name="20% - Accent6 2 6 8 4" xfId="45247"/>
    <cellStyle name="20% - Accent6 2 6 9" xfId="9614"/>
    <cellStyle name="20% - Accent6 2 6 9 2" xfId="17892"/>
    <cellStyle name="20% - Accent6 2 6 9 2 2" xfId="36954"/>
    <cellStyle name="20% - Accent6 2 6 9 2 3" xfId="56015"/>
    <cellStyle name="20% - Accent6 2 6 9 3" xfId="28676"/>
    <cellStyle name="20% - Accent6 2 6 9 4" xfId="47737"/>
    <cellStyle name="20% - Accent6 2 7" xfId="1051"/>
    <cellStyle name="20% - Accent6 2 7 10" xfId="12257"/>
    <cellStyle name="20% - Accent6 2 7 10 2" xfId="31319"/>
    <cellStyle name="20% - Accent6 2 7 10 3" xfId="50380"/>
    <cellStyle name="20% - Accent6 2 7 11" xfId="20405"/>
    <cellStyle name="20% - Accent6 2 7 12" xfId="39466"/>
    <cellStyle name="20% - Accent6 2 7 2" xfId="1052"/>
    <cellStyle name="20% - Accent6 2 7 2 2" xfId="1053"/>
    <cellStyle name="20% - Accent6 2 7 2 2 2" xfId="7129"/>
    <cellStyle name="20% - Accent6 2 7 2 2 2 2" xfId="15411"/>
    <cellStyle name="20% - Accent6 2 7 2 2 2 2 2" xfId="34473"/>
    <cellStyle name="20% - Accent6 2 7 2 2 2 2 3" xfId="53534"/>
    <cellStyle name="20% - Accent6 2 7 2 2 2 3" xfId="26195"/>
    <cellStyle name="20% - Accent6 2 7 2 2 2 4" xfId="45256"/>
    <cellStyle name="20% - Accent6 2 7 2 2 3" xfId="9623"/>
    <cellStyle name="20% - Accent6 2 7 2 2 3 2" xfId="17901"/>
    <cellStyle name="20% - Accent6 2 7 2 2 3 2 2" xfId="36963"/>
    <cellStyle name="20% - Accent6 2 7 2 2 3 2 3" xfId="56024"/>
    <cellStyle name="20% - Accent6 2 7 2 2 3 3" xfId="28685"/>
    <cellStyle name="20% - Accent6 2 7 2 2 3 4" xfId="47746"/>
    <cellStyle name="20% - Accent6 2 7 2 2 4" xfId="3933"/>
    <cellStyle name="20% - Accent6 2 7 2 2 4 2" xfId="23043"/>
    <cellStyle name="20% - Accent6 2 7 2 2 4 3" xfId="42104"/>
    <cellStyle name="20% - Accent6 2 7 2 2 5" xfId="12259"/>
    <cellStyle name="20% - Accent6 2 7 2 2 5 2" xfId="31321"/>
    <cellStyle name="20% - Accent6 2 7 2 2 5 3" xfId="50382"/>
    <cellStyle name="20% - Accent6 2 7 2 2 6" xfId="20407"/>
    <cellStyle name="20% - Accent6 2 7 2 2 7" xfId="39468"/>
    <cellStyle name="20% - Accent6 2 7 2 3" xfId="7128"/>
    <cellStyle name="20% - Accent6 2 7 2 3 2" xfId="15410"/>
    <cellStyle name="20% - Accent6 2 7 2 3 2 2" xfId="34472"/>
    <cellStyle name="20% - Accent6 2 7 2 3 2 3" xfId="53533"/>
    <cellStyle name="20% - Accent6 2 7 2 3 3" xfId="26194"/>
    <cellStyle name="20% - Accent6 2 7 2 3 4" xfId="45255"/>
    <cellStyle name="20% - Accent6 2 7 2 4" xfId="9622"/>
    <cellStyle name="20% - Accent6 2 7 2 4 2" xfId="17900"/>
    <cellStyle name="20% - Accent6 2 7 2 4 2 2" xfId="36962"/>
    <cellStyle name="20% - Accent6 2 7 2 4 2 3" xfId="56023"/>
    <cellStyle name="20% - Accent6 2 7 2 4 3" xfId="28684"/>
    <cellStyle name="20% - Accent6 2 7 2 4 4" xfId="47745"/>
    <cellStyle name="20% - Accent6 2 7 2 5" xfId="3932"/>
    <cellStyle name="20% - Accent6 2 7 2 5 2" xfId="23042"/>
    <cellStyle name="20% - Accent6 2 7 2 5 3" xfId="42103"/>
    <cellStyle name="20% - Accent6 2 7 2 6" xfId="12258"/>
    <cellStyle name="20% - Accent6 2 7 2 6 2" xfId="31320"/>
    <cellStyle name="20% - Accent6 2 7 2 6 3" xfId="50381"/>
    <cellStyle name="20% - Accent6 2 7 2 7" xfId="20406"/>
    <cellStyle name="20% - Accent6 2 7 2 8" xfId="39467"/>
    <cellStyle name="20% - Accent6 2 7 3" xfId="1054"/>
    <cellStyle name="20% - Accent6 2 7 3 2" xfId="7130"/>
    <cellStyle name="20% - Accent6 2 7 3 2 2" xfId="15412"/>
    <cellStyle name="20% - Accent6 2 7 3 2 2 2" xfId="34474"/>
    <cellStyle name="20% - Accent6 2 7 3 2 2 3" xfId="53535"/>
    <cellStyle name="20% - Accent6 2 7 3 2 3" xfId="26196"/>
    <cellStyle name="20% - Accent6 2 7 3 2 4" xfId="45257"/>
    <cellStyle name="20% - Accent6 2 7 3 3" xfId="9624"/>
    <cellStyle name="20% - Accent6 2 7 3 3 2" xfId="17902"/>
    <cellStyle name="20% - Accent6 2 7 3 3 2 2" xfId="36964"/>
    <cellStyle name="20% - Accent6 2 7 3 3 2 3" xfId="56025"/>
    <cellStyle name="20% - Accent6 2 7 3 3 3" xfId="28686"/>
    <cellStyle name="20% - Accent6 2 7 3 3 4" xfId="47747"/>
    <cellStyle name="20% - Accent6 2 7 3 4" xfId="3934"/>
    <cellStyle name="20% - Accent6 2 7 3 4 2" xfId="23044"/>
    <cellStyle name="20% - Accent6 2 7 3 4 3" xfId="42105"/>
    <cellStyle name="20% - Accent6 2 7 3 5" xfId="12260"/>
    <cellStyle name="20% - Accent6 2 7 3 5 2" xfId="31322"/>
    <cellStyle name="20% - Accent6 2 7 3 5 3" xfId="50383"/>
    <cellStyle name="20% - Accent6 2 7 3 6" xfId="20408"/>
    <cellStyle name="20% - Accent6 2 7 3 7" xfId="39469"/>
    <cellStyle name="20% - Accent6 2 7 4" xfId="1055"/>
    <cellStyle name="20% - Accent6 2 7 4 2" xfId="7131"/>
    <cellStyle name="20% - Accent6 2 7 4 2 2" xfId="15413"/>
    <cellStyle name="20% - Accent6 2 7 4 2 2 2" xfId="34475"/>
    <cellStyle name="20% - Accent6 2 7 4 2 2 3" xfId="53536"/>
    <cellStyle name="20% - Accent6 2 7 4 2 3" xfId="26197"/>
    <cellStyle name="20% - Accent6 2 7 4 2 4" xfId="45258"/>
    <cellStyle name="20% - Accent6 2 7 4 3" xfId="9625"/>
    <cellStyle name="20% - Accent6 2 7 4 3 2" xfId="17903"/>
    <cellStyle name="20% - Accent6 2 7 4 3 2 2" xfId="36965"/>
    <cellStyle name="20% - Accent6 2 7 4 3 2 3" xfId="56026"/>
    <cellStyle name="20% - Accent6 2 7 4 3 3" xfId="28687"/>
    <cellStyle name="20% - Accent6 2 7 4 3 4" xfId="47748"/>
    <cellStyle name="20% - Accent6 2 7 4 4" xfId="3935"/>
    <cellStyle name="20% - Accent6 2 7 4 4 2" xfId="23045"/>
    <cellStyle name="20% - Accent6 2 7 4 4 3" xfId="42106"/>
    <cellStyle name="20% - Accent6 2 7 4 5" xfId="12261"/>
    <cellStyle name="20% - Accent6 2 7 4 5 2" xfId="31323"/>
    <cellStyle name="20% - Accent6 2 7 4 5 3" xfId="50384"/>
    <cellStyle name="20% - Accent6 2 7 4 6" xfId="20409"/>
    <cellStyle name="20% - Accent6 2 7 4 7" xfId="39470"/>
    <cellStyle name="20% - Accent6 2 7 5" xfId="3936"/>
    <cellStyle name="20% - Accent6 2 7 5 2" xfId="12262"/>
    <cellStyle name="20% - Accent6 2 7 5 2 2" xfId="31324"/>
    <cellStyle name="20% - Accent6 2 7 5 2 3" xfId="50385"/>
    <cellStyle name="20% - Accent6 2 7 5 3" xfId="23046"/>
    <cellStyle name="20% - Accent6 2 7 5 4" xfId="42107"/>
    <cellStyle name="20% - Accent6 2 7 6" xfId="5732"/>
    <cellStyle name="20% - Accent6 2 7 6 2" xfId="14018"/>
    <cellStyle name="20% - Accent6 2 7 6 2 2" xfId="33080"/>
    <cellStyle name="20% - Accent6 2 7 6 2 3" xfId="52141"/>
    <cellStyle name="20% - Accent6 2 7 6 3" xfId="24802"/>
    <cellStyle name="20% - Accent6 2 7 6 4" xfId="43863"/>
    <cellStyle name="20% - Accent6 2 7 7" xfId="7127"/>
    <cellStyle name="20% - Accent6 2 7 7 2" xfId="15409"/>
    <cellStyle name="20% - Accent6 2 7 7 2 2" xfId="34471"/>
    <cellStyle name="20% - Accent6 2 7 7 2 3" xfId="53532"/>
    <cellStyle name="20% - Accent6 2 7 7 3" xfId="26193"/>
    <cellStyle name="20% - Accent6 2 7 7 4" xfId="45254"/>
    <cellStyle name="20% - Accent6 2 7 8" xfId="9621"/>
    <cellStyle name="20% - Accent6 2 7 8 2" xfId="17899"/>
    <cellStyle name="20% - Accent6 2 7 8 2 2" xfId="36961"/>
    <cellStyle name="20% - Accent6 2 7 8 2 3" xfId="56022"/>
    <cellStyle name="20% - Accent6 2 7 8 3" xfId="28683"/>
    <cellStyle name="20% - Accent6 2 7 8 4" xfId="47744"/>
    <cellStyle name="20% - Accent6 2 7 9" xfId="3931"/>
    <cellStyle name="20% - Accent6 2 7 9 2" xfId="23041"/>
    <cellStyle name="20% - Accent6 2 7 9 3" xfId="42102"/>
    <cellStyle name="20% - Accent6 2 8" xfId="1056"/>
    <cellStyle name="20% - Accent6 2 8 2" xfId="1057"/>
    <cellStyle name="20% - Accent6 2 8 2 2" xfId="7133"/>
    <cellStyle name="20% - Accent6 2 8 2 2 2" xfId="15415"/>
    <cellStyle name="20% - Accent6 2 8 2 2 2 2" xfId="34477"/>
    <cellStyle name="20% - Accent6 2 8 2 2 2 3" xfId="53538"/>
    <cellStyle name="20% - Accent6 2 8 2 2 3" xfId="26199"/>
    <cellStyle name="20% - Accent6 2 8 2 2 4" xfId="45260"/>
    <cellStyle name="20% - Accent6 2 8 2 3" xfId="9627"/>
    <cellStyle name="20% - Accent6 2 8 2 3 2" xfId="17905"/>
    <cellStyle name="20% - Accent6 2 8 2 3 2 2" xfId="36967"/>
    <cellStyle name="20% - Accent6 2 8 2 3 2 3" xfId="56028"/>
    <cellStyle name="20% - Accent6 2 8 2 3 3" xfId="28689"/>
    <cellStyle name="20% - Accent6 2 8 2 3 4" xfId="47750"/>
    <cellStyle name="20% - Accent6 2 8 2 4" xfId="3938"/>
    <cellStyle name="20% - Accent6 2 8 2 4 2" xfId="23048"/>
    <cellStyle name="20% - Accent6 2 8 2 4 3" xfId="42109"/>
    <cellStyle name="20% - Accent6 2 8 2 5" xfId="12264"/>
    <cellStyle name="20% - Accent6 2 8 2 5 2" xfId="31326"/>
    <cellStyle name="20% - Accent6 2 8 2 5 3" xfId="50387"/>
    <cellStyle name="20% - Accent6 2 8 2 6" xfId="20411"/>
    <cellStyle name="20% - Accent6 2 8 2 7" xfId="39472"/>
    <cellStyle name="20% - Accent6 2 8 3" xfId="7132"/>
    <cellStyle name="20% - Accent6 2 8 3 2" xfId="15414"/>
    <cellStyle name="20% - Accent6 2 8 3 2 2" xfId="34476"/>
    <cellStyle name="20% - Accent6 2 8 3 2 3" xfId="53537"/>
    <cellStyle name="20% - Accent6 2 8 3 3" xfId="26198"/>
    <cellStyle name="20% - Accent6 2 8 3 4" xfId="45259"/>
    <cellStyle name="20% - Accent6 2 8 4" xfId="9626"/>
    <cellStyle name="20% - Accent6 2 8 4 2" xfId="17904"/>
    <cellStyle name="20% - Accent6 2 8 4 2 2" xfId="36966"/>
    <cellStyle name="20% - Accent6 2 8 4 2 3" xfId="56027"/>
    <cellStyle name="20% - Accent6 2 8 4 3" xfId="28688"/>
    <cellStyle name="20% - Accent6 2 8 4 4" xfId="47749"/>
    <cellStyle name="20% - Accent6 2 8 5" xfId="3937"/>
    <cellStyle name="20% - Accent6 2 8 5 2" xfId="23047"/>
    <cellStyle name="20% - Accent6 2 8 5 3" xfId="42108"/>
    <cellStyle name="20% - Accent6 2 8 6" xfId="12263"/>
    <cellStyle name="20% - Accent6 2 8 6 2" xfId="31325"/>
    <cellStyle name="20% - Accent6 2 8 6 3" xfId="50386"/>
    <cellStyle name="20% - Accent6 2 8 7" xfId="20410"/>
    <cellStyle name="20% - Accent6 2 8 8" xfId="39471"/>
    <cellStyle name="20% - Accent6 2 9" xfId="1058"/>
    <cellStyle name="20% - Accent6 2 9 2" xfId="1059"/>
    <cellStyle name="20% - Accent6 2 9 2 2" xfId="7135"/>
    <cellStyle name="20% - Accent6 2 9 2 2 2" xfId="15417"/>
    <cellStyle name="20% - Accent6 2 9 2 2 2 2" xfId="34479"/>
    <cellStyle name="20% - Accent6 2 9 2 2 2 3" xfId="53540"/>
    <cellStyle name="20% - Accent6 2 9 2 2 3" xfId="26201"/>
    <cellStyle name="20% - Accent6 2 9 2 2 4" xfId="45262"/>
    <cellStyle name="20% - Accent6 2 9 2 3" xfId="9629"/>
    <cellStyle name="20% - Accent6 2 9 2 3 2" xfId="17907"/>
    <cellStyle name="20% - Accent6 2 9 2 3 2 2" xfId="36969"/>
    <cellStyle name="20% - Accent6 2 9 2 3 2 3" xfId="56030"/>
    <cellStyle name="20% - Accent6 2 9 2 3 3" xfId="28691"/>
    <cellStyle name="20% - Accent6 2 9 2 3 4" xfId="47752"/>
    <cellStyle name="20% - Accent6 2 9 2 4" xfId="3940"/>
    <cellStyle name="20% - Accent6 2 9 2 4 2" xfId="23050"/>
    <cellStyle name="20% - Accent6 2 9 2 4 3" xfId="42111"/>
    <cellStyle name="20% - Accent6 2 9 2 5" xfId="12266"/>
    <cellStyle name="20% - Accent6 2 9 2 5 2" xfId="31328"/>
    <cellStyle name="20% - Accent6 2 9 2 5 3" xfId="50389"/>
    <cellStyle name="20% - Accent6 2 9 2 6" xfId="20413"/>
    <cellStyle name="20% - Accent6 2 9 2 7" xfId="39474"/>
    <cellStyle name="20% - Accent6 2 9 3" xfId="7134"/>
    <cellStyle name="20% - Accent6 2 9 3 2" xfId="15416"/>
    <cellStyle name="20% - Accent6 2 9 3 2 2" xfId="34478"/>
    <cellStyle name="20% - Accent6 2 9 3 2 3" xfId="53539"/>
    <cellStyle name="20% - Accent6 2 9 3 3" xfId="26200"/>
    <cellStyle name="20% - Accent6 2 9 3 4" xfId="45261"/>
    <cellStyle name="20% - Accent6 2 9 4" xfId="9628"/>
    <cellStyle name="20% - Accent6 2 9 4 2" xfId="17906"/>
    <cellStyle name="20% - Accent6 2 9 4 2 2" xfId="36968"/>
    <cellStyle name="20% - Accent6 2 9 4 2 3" xfId="56029"/>
    <cellStyle name="20% - Accent6 2 9 4 3" xfId="28690"/>
    <cellStyle name="20% - Accent6 2 9 4 4" xfId="47751"/>
    <cellStyle name="20% - Accent6 2 9 5" xfId="3939"/>
    <cellStyle name="20% - Accent6 2 9 5 2" xfId="23049"/>
    <cellStyle name="20% - Accent6 2 9 5 3" xfId="42110"/>
    <cellStyle name="20% - Accent6 2 9 6" xfId="12265"/>
    <cellStyle name="20% - Accent6 2 9 6 2" xfId="31327"/>
    <cellStyle name="20% - Accent6 2 9 6 3" xfId="50388"/>
    <cellStyle name="20% - Accent6 2 9 7" xfId="20412"/>
    <cellStyle name="20% - Accent6 2 9 8" xfId="39473"/>
    <cellStyle name="20% - Accent6 20" xfId="3818"/>
    <cellStyle name="20% - Accent6 20 2" xfId="22928"/>
    <cellStyle name="20% - Accent6 20 3" xfId="41989"/>
    <cellStyle name="20% - Accent6 21" xfId="12144"/>
    <cellStyle name="20% - Accent6 21 2" xfId="31206"/>
    <cellStyle name="20% - Accent6 21 3" xfId="50267"/>
    <cellStyle name="20% - Accent6 22" xfId="19352"/>
    <cellStyle name="20% - Accent6 22 2" xfId="38413"/>
    <cellStyle name="20% - Accent6 22 3" xfId="57474"/>
    <cellStyle name="20% - Accent6 23" xfId="20310"/>
    <cellStyle name="20% - Accent6 24" xfId="39371"/>
    <cellStyle name="20% - Accent6 3" xfId="1060"/>
    <cellStyle name="20% - Accent6 3 10" xfId="5654"/>
    <cellStyle name="20% - Accent6 3 10 2" xfId="13941"/>
    <cellStyle name="20% - Accent6 3 10 2 2" xfId="33003"/>
    <cellStyle name="20% - Accent6 3 10 2 3" xfId="52064"/>
    <cellStyle name="20% - Accent6 3 10 3" xfId="24725"/>
    <cellStyle name="20% - Accent6 3 10 4" xfId="43786"/>
    <cellStyle name="20% - Accent6 3 11" xfId="7136"/>
    <cellStyle name="20% - Accent6 3 11 2" xfId="15418"/>
    <cellStyle name="20% - Accent6 3 11 2 2" xfId="34480"/>
    <cellStyle name="20% - Accent6 3 11 2 3" xfId="53541"/>
    <cellStyle name="20% - Accent6 3 11 3" xfId="26202"/>
    <cellStyle name="20% - Accent6 3 11 4" xfId="45263"/>
    <cellStyle name="20% - Accent6 3 12" xfId="9630"/>
    <cellStyle name="20% - Accent6 3 12 2" xfId="17908"/>
    <cellStyle name="20% - Accent6 3 12 2 2" xfId="36970"/>
    <cellStyle name="20% - Accent6 3 12 2 3" xfId="56031"/>
    <cellStyle name="20% - Accent6 3 12 3" xfId="28692"/>
    <cellStyle name="20% - Accent6 3 12 4" xfId="47753"/>
    <cellStyle name="20% - Accent6 3 13" xfId="3941"/>
    <cellStyle name="20% - Accent6 3 13 2" xfId="23051"/>
    <cellStyle name="20% - Accent6 3 13 3" xfId="42112"/>
    <cellStyle name="20% - Accent6 3 14" xfId="12267"/>
    <cellStyle name="20% - Accent6 3 14 2" xfId="31329"/>
    <cellStyle name="20% - Accent6 3 14 3" xfId="50390"/>
    <cellStyle name="20% - Accent6 3 15" xfId="20414"/>
    <cellStyle name="20% - Accent6 3 16" xfId="39475"/>
    <cellStyle name="20% - Accent6 3 2" xfId="1061"/>
    <cellStyle name="20% - Accent6 3 2 10" xfId="3942"/>
    <cellStyle name="20% - Accent6 3 2 10 2" xfId="23052"/>
    <cellStyle name="20% - Accent6 3 2 10 3" xfId="42113"/>
    <cellStyle name="20% - Accent6 3 2 11" xfId="12268"/>
    <cellStyle name="20% - Accent6 3 2 11 2" xfId="31330"/>
    <cellStyle name="20% - Accent6 3 2 11 3" xfId="50391"/>
    <cellStyle name="20% - Accent6 3 2 12" xfId="20415"/>
    <cellStyle name="20% - Accent6 3 2 13" xfId="39476"/>
    <cellStyle name="20% - Accent6 3 2 2" xfId="1062"/>
    <cellStyle name="20% - Accent6 3 2 2 2" xfId="1063"/>
    <cellStyle name="20% - Accent6 3 2 2 2 2" xfId="7139"/>
    <cellStyle name="20% - Accent6 3 2 2 2 2 2" xfId="15421"/>
    <cellStyle name="20% - Accent6 3 2 2 2 2 2 2" xfId="34483"/>
    <cellStyle name="20% - Accent6 3 2 2 2 2 2 3" xfId="53544"/>
    <cellStyle name="20% - Accent6 3 2 2 2 2 3" xfId="26205"/>
    <cellStyle name="20% - Accent6 3 2 2 2 2 4" xfId="45266"/>
    <cellStyle name="20% - Accent6 3 2 2 2 3" xfId="9633"/>
    <cellStyle name="20% - Accent6 3 2 2 2 3 2" xfId="17911"/>
    <cellStyle name="20% - Accent6 3 2 2 2 3 2 2" xfId="36973"/>
    <cellStyle name="20% - Accent6 3 2 2 2 3 2 3" xfId="56034"/>
    <cellStyle name="20% - Accent6 3 2 2 2 3 3" xfId="28695"/>
    <cellStyle name="20% - Accent6 3 2 2 2 3 4" xfId="47756"/>
    <cellStyle name="20% - Accent6 3 2 2 2 4" xfId="3944"/>
    <cellStyle name="20% - Accent6 3 2 2 2 4 2" xfId="23054"/>
    <cellStyle name="20% - Accent6 3 2 2 2 4 3" xfId="42115"/>
    <cellStyle name="20% - Accent6 3 2 2 2 5" xfId="12270"/>
    <cellStyle name="20% - Accent6 3 2 2 2 5 2" xfId="31332"/>
    <cellStyle name="20% - Accent6 3 2 2 2 5 3" xfId="50393"/>
    <cellStyle name="20% - Accent6 3 2 2 2 6" xfId="20417"/>
    <cellStyle name="20% - Accent6 3 2 2 2 7" xfId="39478"/>
    <cellStyle name="20% - Accent6 3 2 2 3" xfId="7138"/>
    <cellStyle name="20% - Accent6 3 2 2 3 2" xfId="15420"/>
    <cellStyle name="20% - Accent6 3 2 2 3 2 2" xfId="34482"/>
    <cellStyle name="20% - Accent6 3 2 2 3 2 3" xfId="53543"/>
    <cellStyle name="20% - Accent6 3 2 2 3 3" xfId="26204"/>
    <cellStyle name="20% - Accent6 3 2 2 3 4" xfId="45265"/>
    <cellStyle name="20% - Accent6 3 2 2 4" xfId="9632"/>
    <cellStyle name="20% - Accent6 3 2 2 4 2" xfId="17910"/>
    <cellStyle name="20% - Accent6 3 2 2 4 2 2" xfId="36972"/>
    <cellStyle name="20% - Accent6 3 2 2 4 2 3" xfId="56033"/>
    <cellStyle name="20% - Accent6 3 2 2 4 3" xfId="28694"/>
    <cellStyle name="20% - Accent6 3 2 2 4 4" xfId="47755"/>
    <cellStyle name="20% - Accent6 3 2 2 5" xfId="3943"/>
    <cellStyle name="20% - Accent6 3 2 2 5 2" xfId="23053"/>
    <cellStyle name="20% - Accent6 3 2 2 5 3" xfId="42114"/>
    <cellStyle name="20% - Accent6 3 2 2 6" xfId="12269"/>
    <cellStyle name="20% - Accent6 3 2 2 6 2" xfId="31331"/>
    <cellStyle name="20% - Accent6 3 2 2 6 3" xfId="50392"/>
    <cellStyle name="20% - Accent6 3 2 2 7" xfId="20416"/>
    <cellStyle name="20% - Accent6 3 2 2 8" xfId="39477"/>
    <cellStyle name="20% - Accent6 3 2 3" xfId="1064"/>
    <cellStyle name="20% - Accent6 3 2 3 2" xfId="1065"/>
    <cellStyle name="20% - Accent6 3 2 3 2 2" xfId="7141"/>
    <cellStyle name="20% - Accent6 3 2 3 2 2 2" xfId="15423"/>
    <cellStyle name="20% - Accent6 3 2 3 2 2 2 2" xfId="34485"/>
    <cellStyle name="20% - Accent6 3 2 3 2 2 2 3" xfId="53546"/>
    <cellStyle name="20% - Accent6 3 2 3 2 2 3" xfId="26207"/>
    <cellStyle name="20% - Accent6 3 2 3 2 2 4" xfId="45268"/>
    <cellStyle name="20% - Accent6 3 2 3 2 3" xfId="9635"/>
    <cellStyle name="20% - Accent6 3 2 3 2 3 2" xfId="17913"/>
    <cellStyle name="20% - Accent6 3 2 3 2 3 2 2" xfId="36975"/>
    <cellStyle name="20% - Accent6 3 2 3 2 3 2 3" xfId="56036"/>
    <cellStyle name="20% - Accent6 3 2 3 2 3 3" xfId="28697"/>
    <cellStyle name="20% - Accent6 3 2 3 2 3 4" xfId="47758"/>
    <cellStyle name="20% - Accent6 3 2 3 2 4" xfId="3946"/>
    <cellStyle name="20% - Accent6 3 2 3 2 4 2" xfId="23056"/>
    <cellStyle name="20% - Accent6 3 2 3 2 4 3" xfId="42117"/>
    <cellStyle name="20% - Accent6 3 2 3 2 5" xfId="12272"/>
    <cellStyle name="20% - Accent6 3 2 3 2 5 2" xfId="31334"/>
    <cellStyle name="20% - Accent6 3 2 3 2 5 3" xfId="50395"/>
    <cellStyle name="20% - Accent6 3 2 3 2 6" xfId="20419"/>
    <cellStyle name="20% - Accent6 3 2 3 2 7" xfId="39480"/>
    <cellStyle name="20% - Accent6 3 2 3 3" xfId="7140"/>
    <cellStyle name="20% - Accent6 3 2 3 3 2" xfId="15422"/>
    <cellStyle name="20% - Accent6 3 2 3 3 2 2" xfId="34484"/>
    <cellStyle name="20% - Accent6 3 2 3 3 2 3" xfId="53545"/>
    <cellStyle name="20% - Accent6 3 2 3 3 3" xfId="26206"/>
    <cellStyle name="20% - Accent6 3 2 3 3 4" xfId="45267"/>
    <cellStyle name="20% - Accent6 3 2 3 4" xfId="9634"/>
    <cellStyle name="20% - Accent6 3 2 3 4 2" xfId="17912"/>
    <cellStyle name="20% - Accent6 3 2 3 4 2 2" xfId="36974"/>
    <cellStyle name="20% - Accent6 3 2 3 4 2 3" xfId="56035"/>
    <cellStyle name="20% - Accent6 3 2 3 4 3" xfId="28696"/>
    <cellStyle name="20% - Accent6 3 2 3 4 4" xfId="47757"/>
    <cellStyle name="20% - Accent6 3 2 3 5" xfId="3945"/>
    <cellStyle name="20% - Accent6 3 2 3 5 2" xfId="23055"/>
    <cellStyle name="20% - Accent6 3 2 3 5 3" xfId="42116"/>
    <cellStyle name="20% - Accent6 3 2 3 6" xfId="12271"/>
    <cellStyle name="20% - Accent6 3 2 3 6 2" xfId="31333"/>
    <cellStyle name="20% - Accent6 3 2 3 6 3" xfId="50394"/>
    <cellStyle name="20% - Accent6 3 2 3 7" xfId="20418"/>
    <cellStyle name="20% - Accent6 3 2 3 8" xfId="39479"/>
    <cellStyle name="20% - Accent6 3 2 4" xfId="1066"/>
    <cellStyle name="20% - Accent6 3 2 4 2" xfId="7142"/>
    <cellStyle name="20% - Accent6 3 2 4 2 2" xfId="15424"/>
    <cellStyle name="20% - Accent6 3 2 4 2 2 2" xfId="34486"/>
    <cellStyle name="20% - Accent6 3 2 4 2 2 3" xfId="53547"/>
    <cellStyle name="20% - Accent6 3 2 4 2 3" xfId="26208"/>
    <cellStyle name="20% - Accent6 3 2 4 2 4" xfId="45269"/>
    <cellStyle name="20% - Accent6 3 2 4 3" xfId="9636"/>
    <cellStyle name="20% - Accent6 3 2 4 3 2" xfId="17914"/>
    <cellStyle name="20% - Accent6 3 2 4 3 2 2" xfId="36976"/>
    <cellStyle name="20% - Accent6 3 2 4 3 2 3" xfId="56037"/>
    <cellStyle name="20% - Accent6 3 2 4 3 3" xfId="28698"/>
    <cellStyle name="20% - Accent6 3 2 4 3 4" xfId="47759"/>
    <cellStyle name="20% - Accent6 3 2 4 4" xfId="3947"/>
    <cellStyle name="20% - Accent6 3 2 4 4 2" xfId="23057"/>
    <cellStyle name="20% - Accent6 3 2 4 4 3" xfId="42118"/>
    <cellStyle name="20% - Accent6 3 2 4 5" xfId="12273"/>
    <cellStyle name="20% - Accent6 3 2 4 5 2" xfId="31335"/>
    <cellStyle name="20% - Accent6 3 2 4 5 3" xfId="50396"/>
    <cellStyle name="20% - Accent6 3 2 4 6" xfId="20420"/>
    <cellStyle name="20% - Accent6 3 2 4 7" xfId="39481"/>
    <cellStyle name="20% - Accent6 3 2 5" xfId="1067"/>
    <cellStyle name="20% - Accent6 3 2 5 2" xfId="7143"/>
    <cellStyle name="20% - Accent6 3 2 5 2 2" xfId="15425"/>
    <cellStyle name="20% - Accent6 3 2 5 2 2 2" xfId="34487"/>
    <cellStyle name="20% - Accent6 3 2 5 2 2 3" xfId="53548"/>
    <cellStyle name="20% - Accent6 3 2 5 2 3" xfId="26209"/>
    <cellStyle name="20% - Accent6 3 2 5 2 4" xfId="45270"/>
    <cellStyle name="20% - Accent6 3 2 5 3" xfId="9637"/>
    <cellStyle name="20% - Accent6 3 2 5 3 2" xfId="17915"/>
    <cellStyle name="20% - Accent6 3 2 5 3 2 2" xfId="36977"/>
    <cellStyle name="20% - Accent6 3 2 5 3 2 3" xfId="56038"/>
    <cellStyle name="20% - Accent6 3 2 5 3 3" xfId="28699"/>
    <cellStyle name="20% - Accent6 3 2 5 3 4" xfId="47760"/>
    <cellStyle name="20% - Accent6 3 2 5 4" xfId="3948"/>
    <cellStyle name="20% - Accent6 3 2 5 4 2" xfId="23058"/>
    <cellStyle name="20% - Accent6 3 2 5 4 3" xfId="42119"/>
    <cellStyle name="20% - Accent6 3 2 5 5" xfId="12274"/>
    <cellStyle name="20% - Accent6 3 2 5 5 2" xfId="31336"/>
    <cellStyle name="20% - Accent6 3 2 5 5 3" xfId="50397"/>
    <cellStyle name="20% - Accent6 3 2 5 6" xfId="20421"/>
    <cellStyle name="20% - Accent6 3 2 5 7" xfId="39482"/>
    <cellStyle name="20% - Accent6 3 2 6" xfId="3949"/>
    <cellStyle name="20% - Accent6 3 2 6 2" xfId="12275"/>
    <cellStyle name="20% - Accent6 3 2 6 2 2" xfId="31337"/>
    <cellStyle name="20% - Accent6 3 2 6 2 3" xfId="50398"/>
    <cellStyle name="20% - Accent6 3 2 6 3" xfId="23059"/>
    <cellStyle name="20% - Accent6 3 2 6 4" xfId="42120"/>
    <cellStyle name="20% - Accent6 3 2 7" xfId="5857"/>
    <cellStyle name="20% - Accent6 3 2 7 2" xfId="14139"/>
    <cellStyle name="20% - Accent6 3 2 7 2 2" xfId="33201"/>
    <cellStyle name="20% - Accent6 3 2 7 2 3" xfId="52262"/>
    <cellStyle name="20% - Accent6 3 2 7 3" xfId="24923"/>
    <cellStyle name="20% - Accent6 3 2 7 4" xfId="43984"/>
    <cellStyle name="20% - Accent6 3 2 8" xfId="7137"/>
    <cellStyle name="20% - Accent6 3 2 8 2" xfId="15419"/>
    <cellStyle name="20% - Accent6 3 2 8 2 2" xfId="34481"/>
    <cellStyle name="20% - Accent6 3 2 8 2 3" xfId="53542"/>
    <cellStyle name="20% - Accent6 3 2 8 3" xfId="26203"/>
    <cellStyle name="20% - Accent6 3 2 8 4" xfId="45264"/>
    <cellStyle name="20% - Accent6 3 2 9" xfId="9631"/>
    <cellStyle name="20% - Accent6 3 2 9 2" xfId="17909"/>
    <cellStyle name="20% - Accent6 3 2 9 2 2" xfId="36971"/>
    <cellStyle name="20% - Accent6 3 2 9 2 3" xfId="56032"/>
    <cellStyle name="20% - Accent6 3 2 9 3" xfId="28693"/>
    <cellStyle name="20% - Accent6 3 2 9 4" xfId="47754"/>
    <cellStyle name="20% - Accent6 3 3" xfId="1068"/>
    <cellStyle name="20% - Accent6 3 3 10" xfId="3950"/>
    <cellStyle name="20% - Accent6 3 3 10 2" xfId="23060"/>
    <cellStyle name="20% - Accent6 3 3 10 3" xfId="42121"/>
    <cellStyle name="20% - Accent6 3 3 11" xfId="12276"/>
    <cellStyle name="20% - Accent6 3 3 11 2" xfId="31338"/>
    <cellStyle name="20% - Accent6 3 3 11 3" xfId="50399"/>
    <cellStyle name="20% - Accent6 3 3 12" xfId="20422"/>
    <cellStyle name="20% - Accent6 3 3 13" xfId="39483"/>
    <cellStyle name="20% - Accent6 3 3 2" xfId="1069"/>
    <cellStyle name="20% - Accent6 3 3 2 2" xfId="1070"/>
    <cellStyle name="20% - Accent6 3 3 2 2 2" xfId="7146"/>
    <cellStyle name="20% - Accent6 3 3 2 2 2 2" xfId="15428"/>
    <cellStyle name="20% - Accent6 3 3 2 2 2 2 2" xfId="34490"/>
    <cellStyle name="20% - Accent6 3 3 2 2 2 2 3" xfId="53551"/>
    <cellStyle name="20% - Accent6 3 3 2 2 2 3" xfId="26212"/>
    <cellStyle name="20% - Accent6 3 3 2 2 2 4" xfId="45273"/>
    <cellStyle name="20% - Accent6 3 3 2 2 3" xfId="9640"/>
    <cellStyle name="20% - Accent6 3 3 2 2 3 2" xfId="17918"/>
    <cellStyle name="20% - Accent6 3 3 2 2 3 2 2" xfId="36980"/>
    <cellStyle name="20% - Accent6 3 3 2 2 3 2 3" xfId="56041"/>
    <cellStyle name="20% - Accent6 3 3 2 2 3 3" xfId="28702"/>
    <cellStyle name="20% - Accent6 3 3 2 2 3 4" xfId="47763"/>
    <cellStyle name="20% - Accent6 3 3 2 2 4" xfId="3952"/>
    <cellStyle name="20% - Accent6 3 3 2 2 4 2" xfId="23062"/>
    <cellStyle name="20% - Accent6 3 3 2 2 4 3" xfId="42123"/>
    <cellStyle name="20% - Accent6 3 3 2 2 5" xfId="12278"/>
    <cellStyle name="20% - Accent6 3 3 2 2 5 2" xfId="31340"/>
    <cellStyle name="20% - Accent6 3 3 2 2 5 3" xfId="50401"/>
    <cellStyle name="20% - Accent6 3 3 2 2 6" xfId="20424"/>
    <cellStyle name="20% - Accent6 3 3 2 2 7" xfId="39485"/>
    <cellStyle name="20% - Accent6 3 3 2 3" xfId="7145"/>
    <cellStyle name="20% - Accent6 3 3 2 3 2" xfId="15427"/>
    <cellStyle name="20% - Accent6 3 3 2 3 2 2" xfId="34489"/>
    <cellStyle name="20% - Accent6 3 3 2 3 2 3" xfId="53550"/>
    <cellStyle name="20% - Accent6 3 3 2 3 3" xfId="26211"/>
    <cellStyle name="20% - Accent6 3 3 2 3 4" xfId="45272"/>
    <cellStyle name="20% - Accent6 3 3 2 4" xfId="9639"/>
    <cellStyle name="20% - Accent6 3 3 2 4 2" xfId="17917"/>
    <cellStyle name="20% - Accent6 3 3 2 4 2 2" xfId="36979"/>
    <cellStyle name="20% - Accent6 3 3 2 4 2 3" xfId="56040"/>
    <cellStyle name="20% - Accent6 3 3 2 4 3" xfId="28701"/>
    <cellStyle name="20% - Accent6 3 3 2 4 4" xfId="47762"/>
    <cellStyle name="20% - Accent6 3 3 2 5" xfId="3951"/>
    <cellStyle name="20% - Accent6 3 3 2 5 2" xfId="23061"/>
    <cellStyle name="20% - Accent6 3 3 2 5 3" xfId="42122"/>
    <cellStyle name="20% - Accent6 3 3 2 6" xfId="12277"/>
    <cellStyle name="20% - Accent6 3 3 2 6 2" xfId="31339"/>
    <cellStyle name="20% - Accent6 3 3 2 6 3" xfId="50400"/>
    <cellStyle name="20% - Accent6 3 3 2 7" xfId="20423"/>
    <cellStyle name="20% - Accent6 3 3 2 8" xfId="39484"/>
    <cellStyle name="20% - Accent6 3 3 3" xfId="1071"/>
    <cellStyle name="20% - Accent6 3 3 3 2" xfId="1072"/>
    <cellStyle name="20% - Accent6 3 3 3 2 2" xfId="7148"/>
    <cellStyle name="20% - Accent6 3 3 3 2 2 2" xfId="15430"/>
    <cellStyle name="20% - Accent6 3 3 3 2 2 2 2" xfId="34492"/>
    <cellStyle name="20% - Accent6 3 3 3 2 2 2 3" xfId="53553"/>
    <cellStyle name="20% - Accent6 3 3 3 2 2 3" xfId="26214"/>
    <cellStyle name="20% - Accent6 3 3 3 2 2 4" xfId="45275"/>
    <cellStyle name="20% - Accent6 3 3 3 2 3" xfId="9642"/>
    <cellStyle name="20% - Accent6 3 3 3 2 3 2" xfId="17920"/>
    <cellStyle name="20% - Accent6 3 3 3 2 3 2 2" xfId="36982"/>
    <cellStyle name="20% - Accent6 3 3 3 2 3 2 3" xfId="56043"/>
    <cellStyle name="20% - Accent6 3 3 3 2 3 3" xfId="28704"/>
    <cellStyle name="20% - Accent6 3 3 3 2 3 4" xfId="47765"/>
    <cellStyle name="20% - Accent6 3 3 3 2 4" xfId="3954"/>
    <cellStyle name="20% - Accent6 3 3 3 2 4 2" xfId="23064"/>
    <cellStyle name="20% - Accent6 3 3 3 2 4 3" xfId="42125"/>
    <cellStyle name="20% - Accent6 3 3 3 2 5" xfId="12280"/>
    <cellStyle name="20% - Accent6 3 3 3 2 5 2" xfId="31342"/>
    <cellStyle name="20% - Accent6 3 3 3 2 5 3" xfId="50403"/>
    <cellStyle name="20% - Accent6 3 3 3 2 6" xfId="20426"/>
    <cellStyle name="20% - Accent6 3 3 3 2 7" xfId="39487"/>
    <cellStyle name="20% - Accent6 3 3 3 3" xfId="7147"/>
    <cellStyle name="20% - Accent6 3 3 3 3 2" xfId="15429"/>
    <cellStyle name="20% - Accent6 3 3 3 3 2 2" xfId="34491"/>
    <cellStyle name="20% - Accent6 3 3 3 3 2 3" xfId="53552"/>
    <cellStyle name="20% - Accent6 3 3 3 3 3" xfId="26213"/>
    <cellStyle name="20% - Accent6 3 3 3 3 4" xfId="45274"/>
    <cellStyle name="20% - Accent6 3 3 3 4" xfId="9641"/>
    <cellStyle name="20% - Accent6 3 3 3 4 2" xfId="17919"/>
    <cellStyle name="20% - Accent6 3 3 3 4 2 2" xfId="36981"/>
    <cellStyle name="20% - Accent6 3 3 3 4 2 3" xfId="56042"/>
    <cellStyle name="20% - Accent6 3 3 3 4 3" xfId="28703"/>
    <cellStyle name="20% - Accent6 3 3 3 4 4" xfId="47764"/>
    <cellStyle name="20% - Accent6 3 3 3 5" xfId="3953"/>
    <cellStyle name="20% - Accent6 3 3 3 5 2" xfId="23063"/>
    <cellStyle name="20% - Accent6 3 3 3 5 3" xfId="42124"/>
    <cellStyle name="20% - Accent6 3 3 3 6" xfId="12279"/>
    <cellStyle name="20% - Accent6 3 3 3 6 2" xfId="31341"/>
    <cellStyle name="20% - Accent6 3 3 3 6 3" xfId="50402"/>
    <cellStyle name="20% - Accent6 3 3 3 7" xfId="20425"/>
    <cellStyle name="20% - Accent6 3 3 3 8" xfId="39486"/>
    <cellStyle name="20% - Accent6 3 3 4" xfId="1073"/>
    <cellStyle name="20% - Accent6 3 3 4 2" xfId="7149"/>
    <cellStyle name="20% - Accent6 3 3 4 2 2" xfId="15431"/>
    <cellStyle name="20% - Accent6 3 3 4 2 2 2" xfId="34493"/>
    <cellStyle name="20% - Accent6 3 3 4 2 2 3" xfId="53554"/>
    <cellStyle name="20% - Accent6 3 3 4 2 3" xfId="26215"/>
    <cellStyle name="20% - Accent6 3 3 4 2 4" xfId="45276"/>
    <cellStyle name="20% - Accent6 3 3 4 3" xfId="9643"/>
    <cellStyle name="20% - Accent6 3 3 4 3 2" xfId="17921"/>
    <cellStyle name="20% - Accent6 3 3 4 3 2 2" xfId="36983"/>
    <cellStyle name="20% - Accent6 3 3 4 3 2 3" xfId="56044"/>
    <cellStyle name="20% - Accent6 3 3 4 3 3" xfId="28705"/>
    <cellStyle name="20% - Accent6 3 3 4 3 4" xfId="47766"/>
    <cellStyle name="20% - Accent6 3 3 4 4" xfId="3955"/>
    <cellStyle name="20% - Accent6 3 3 4 4 2" xfId="23065"/>
    <cellStyle name="20% - Accent6 3 3 4 4 3" xfId="42126"/>
    <cellStyle name="20% - Accent6 3 3 4 5" xfId="12281"/>
    <cellStyle name="20% - Accent6 3 3 4 5 2" xfId="31343"/>
    <cellStyle name="20% - Accent6 3 3 4 5 3" xfId="50404"/>
    <cellStyle name="20% - Accent6 3 3 4 6" xfId="20427"/>
    <cellStyle name="20% - Accent6 3 3 4 7" xfId="39488"/>
    <cellStyle name="20% - Accent6 3 3 5" xfId="1074"/>
    <cellStyle name="20% - Accent6 3 3 5 2" xfId="7150"/>
    <cellStyle name="20% - Accent6 3 3 5 2 2" xfId="15432"/>
    <cellStyle name="20% - Accent6 3 3 5 2 2 2" xfId="34494"/>
    <cellStyle name="20% - Accent6 3 3 5 2 2 3" xfId="53555"/>
    <cellStyle name="20% - Accent6 3 3 5 2 3" xfId="26216"/>
    <cellStyle name="20% - Accent6 3 3 5 2 4" xfId="45277"/>
    <cellStyle name="20% - Accent6 3 3 5 3" xfId="9644"/>
    <cellStyle name="20% - Accent6 3 3 5 3 2" xfId="17922"/>
    <cellStyle name="20% - Accent6 3 3 5 3 2 2" xfId="36984"/>
    <cellStyle name="20% - Accent6 3 3 5 3 2 3" xfId="56045"/>
    <cellStyle name="20% - Accent6 3 3 5 3 3" xfId="28706"/>
    <cellStyle name="20% - Accent6 3 3 5 3 4" xfId="47767"/>
    <cellStyle name="20% - Accent6 3 3 5 4" xfId="3956"/>
    <cellStyle name="20% - Accent6 3 3 5 4 2" xfId="23066"/>
    <cellStyle name="20% - Accent6 3 3 5 4 3" xfId="42127"/>
    <cellStyle name="20% - Accent6 3 3 5 5" xfId="12282"/>
    <cellStyle name="20% - Accent6 3 3 5 5 2" xfId="31344"/>
    <cellStyle name="20% - Accent6 3 3 5 5 3" xfId="50405"/>
    <cellStyle name="20% - Accent6 3 3 5 6" xfId="20428"/>
    <cellStyle name="20% - Accent6 3 3 5 7" xfId="39489"/>
    <cellStyle name="20% - Accent6 3 3 6" xfId="3957"/>
    <cellStyle name="20% - Accent6 3 3 6 2" xfId="12283"/>
    <cellStyle name="20% - Accent6 3 3 6 2 2" xfId="31345"/>
    <cellStyle name="20% - Accent6 3 3 6 2 3" xfId="50406"/>
    <cellStyle name="20% - Accent6 3 3 6 3" xfId="23067"/>
    <cellStyle name="20% - Accent6 3 3 6 4" xfId="42128"/>
    <cellStyle name="20% - Accent6 3 3 7" xfId="5955"/>
    <cellStyle name="20% - Accent6 3 3 7 2" xfId="14237"/>
    <cellStyle name="20% - Accent6 3 3 7 2 2" xfId="33299"/>
    <cellStyle name="20% - Accent6 3 3 7 2 3" xfId="52360"/>
    <cellStyle name="20% - Accent6 3 3 7 3" xfId="25021"/>
    <cellStyle name="20% - Accent6 3 3 7 4" xfId="44082"/>
    <cellStyle name="20% - Accent6 3 3 8" xfId="7144"/>
    <cellStyle name="20% - Accent6 3 3 8 2" xfId="15426"/>
    <cellStyle name="20% - Accent6 3 3 8 2 2" xfId="34488"/>
    <cellStyle name="20% - Accent6 3 3 8 2 3" xfId="53549"/>
    <cellStyle name="20% - Accent6 3 3 8 3" xfId="26210"/>
    <cellStyle name="20% - Accent6 3 3 8 4" xfId="45271"/>
    <cellStyle name="20% - Accent6 3 3 9" xfId="9638"/>
    <cellStyle name="20% - Accent6 3 3 9 2" xfId="17916"/>
    <cellStyle name="20% - Accent6 3 3 9 2 2" xfId="36978"/>
    <cellStyle name="20% - Accent6 3 3 9 2 3" xfId="56039"/>
    <cellStyle name="20% - Accent6 3 3 9 3" xfId="28700"/>
    <cellStyle name="20% - Accent6 3 3 9 4" xfId="47761"/>
    <cellStyle name="20% - Accent6 3 4" xfId="1075"/>
    <cellStyle name="20% - Accent6 3 4 10" xfId="12284"/>
    <cellStyle name="20% - Accent6 3 4 10 2" xfId="31346"/>
    <cellStyle name="20% - Accent6 3 4 10 3" xfId="50407"/>
    <cellStyle name="20% - Accent6 3 4 11" xfId="20429"/>
    <cellStyle name="20% - Accent6 3 4 12" xfId="39490"/>
    <cellStyle name="20% - Accent6 3 4 2" xfId="1076"/>
    <cellStyle name="20% - Accent6 3 4 2 2" xfId="1077"/>
    <cellStyle name="20% - Accent6 3 4 2 2 2" xfId="7153"/>
    <cellStyle name="20% - Accent6 3 4 2 2 2 2" xfId="15435"/>
    <cellStyle name="20% - Accent6 3 4 2 2 2 2 2" xfId="34497"/>
    <cellStyle name="20% - Accent6 3 4 2 2 2 2 3" xfId="53558"/>
    <cellStyle name="20% - Accent6 3 4 2 2 2 3" xfId="26219"/>
    <cellStyle name="20% - Accent6 3 4 2 2 2 4" xfId="45280"/>
    <cellStyle name="20% - Accent6 3 4 2 2 3" xfId="9647"/>
    <cellStyle name="20% - Accent6 3 4 2 2 3 2" xfId="17925"/>
    <cellStyle name="20% - Accent6 3 4 2 2 3 2 2" xfId="36987"/>
    <cellStyle name="20% - Accent6 3 4 2 2 3 2 3" xfId="56048"/>
    <cellStyle name="20% - Accent6 3 4 2 2 3 3" xfId="28709"/>
    <cellStyle name="20% - Accent6 3 4 2 2 3 4" xfId="47770"/>
    <cellStyle name="20% - Accent6 3 4 2 2 4" xfId="3960"/>
    <cellStyle name="20% - Accent6 3 4 2 2 4 2" xfId="23070"/>
    <cellStyle name="20% - Accent6 3 4 2 2 4 3" xfId="42131"/>
    <cellStyle name="20% - Accent6 3 4 2 2 5" xfId="12286"/>
    <cellStyle name="20% - Accent6 3 4 2 2 5 2" xfId="31348"/>
    <cellStyle name="20% - Accent6 3 4 2 2 5 3" xfId="50409"/>
    <cellStyle name="20% - Accent6 3 4 2 2 6" xfId="20431"/>
    <cellStyle name="20% - Accent6 3 4 2 2 7" xfId="39492"/>
    <cellStyle name="20% - Accent6 3 4 2 3" xfId="7152"/>
    <cellStyle name="20% - Accent6 3 4 2 3 2" xfId="15434"/>
    <cellStyle name="20% - Accent6 3 4 2 3 2 2" xfId="34496"/>
    <cellStyle name="20% - Accent6 3 4 2 3 2 3" xfId="53557"/>
    <cellStyle name="20% - Accent6 3 4 2 3 3" xfId="26218"/>
    <cellStyle name="20% - Accent6 3 4 2 3 4" xfId="45279"/>
    <cellStyle name="20% - Accent6 3 4 2 4" xfId="9646"/>
    <cellStyle name="20% - Accent6 3 4 2 4 2" xfId="17924"/>
    <cellStyle name="20% - Accent6 3 4 2 4 2 2" xfId="36986"/>
    <cellStyle name="20% - Accent6 3 4 2 4 2 3" xfId="56047"/>
    <cellStyle name="20% - Accent6 3 4 2 4 3" xfId="28708"/>
    <cellStyle name="20% - Accent6 3 4 2 4 4" xfId="47769"/>
    <cellStyle name="20% - Accent6 3 4 2 5" xfId="3959"/>
    <cellStyle name="20% - Accent6 3 4 2 5 2" xfId="23069"/>
    <cellStyle name="20% - Accent6 3 4 2 5 3" xfId="42130"/>
    <cellStyle name="20% - Accent6 3 4 2 6" xfId="12285"/>
    <cellStyle name="20% - Accent6 3 4 2 6 2" xfId="31347"/>
    <cellStyle name="20% - Accent6 3 4 2 6 3" xfId="50408"/>
    <cellStyle name="20% - Accent6 3 4 2 7" xfId="20430"/>
    <cellStyle name="20% - Accent6 3 4 2 8" xfId="39491"/>
    <cellStyle name="20% - Accent6 3 4 3" xfId="1078"/>
    <cellStyle name="20% - Accent6 3 4 3 2" xfId="7154"/>
    <cellStyle name="20% - Accent6 3 4 3 2 2" xfId="15436"/>
    <cellStyle name="20% - Accent6 3 4 3 2 2 2" xfId="34498"/>
    <cellStyle name="20% - Accent6 3 4 3 2 2 3" xfId="53559"/>
    <cellStyle name="20% - Accent6 3 4 3 2 3" xfId="26220"/>
    <cellStyle name="20% - Accent6 3 4 3 2 4" xfId="45281"/>
    <cellStyle name="20% - Accent6 3 4 3 3" xfId="9648"/>
    <cellStyle name="20% - Accent6 3 4 3 3 2" xfId="17926"/>
    <cellStyle name="20% - Accent6 3 4 3 3 2 2" xfId="36988"/>
    <cellStyle name="20% - Accent6 3 4 3 3 2 3" xfId="56049"/>
    <cellStyle name="20% - Accent6 3 4 3 3 3" xfId="28710"/>
    <cellStyle name="20% - Accent6 3 4 3 3 4" xfId="47771"/>
    <cellStyle name="20% - Accent6 3 4 3 4" xfId="3961"/>
    <cellStyle name="20% - Accent6 3 4 3 4 2" xfId="23071"/>
    <cellStyle name="20% - Accent6 3 4 3 4 3" xfId="42132"/>
    <cellStyle name="20% - Accent6 3 4 3 5" xfId="12287"/>
    <cellStyle name="20% - Accent6 3 4 3 5 2" xfId="31349"/>
    <cellStyle name="20% - Accent6 3 4 3 5 3" xfId="50410"/>
    <cellStyle name="20% - Accent6 3 4 3 6" xfId="20432"/>
    <cellStyle name="20% - Accent6 3 4 3 7" xfId="39493"/>
    <cellStyle name="20% - Accent6 3 4 4" xfId="1079"/>
    <cellStyle name="20% - Accent6 3 4 4 2" xfId="7155"/>
    <cellStyle name="20% - Accent6 3 4 4 2 2" xfId="15437"/>
    <cellStyle name="20% - Accent6 3 4 4 2 2 2" xfId="34499"/>
    <cellStyle name="20% - Accent6 3 4 4 2 2 3" xfId="53560"/>
    <cellStyle name="20% - Accent6 3 4 4 2 3" xfId="26221"/>
    <cellStyle name="20% - Accent6 3 4 4 2 4" xfId="45282"/>
    <cellStyle name="20% - Accent6 3 4 4 3" xfId="9649"/>
    <cellStyle name="20% - Accent6 3 4 4 3 2" xfId="17927"/>
    <cellStyle name="20% - Accent6 3 4 4 3 2 2" xfId="36989"/>
    <cellStyle name="20% - Accent6 3 4 4 3 2 3" xfId="56050"/>
    <cellStyle name="20% - Accent6 3 4 4 3 3" xfId="28711"/>
    <cellStyle name="20% - Accent6 3 4 4 3 4" xfId="47772"/>
    <cellStyle name="20% - Accent6 3 4 4 4" xfId="3962"/>
    <cellStyle name="20% - Accent6 3 4 4 4 2" xfId="23072"/>
    <cellStyle name="20% - Accent6 3 4 4 4 3" xfId="42133"/>
    <cellStyle name="20% - Accent6 3 4 4 5" xfId="12288"/>
    <cellStyle name="20% - Accent6 3 4 4 5 2" xfId="31350"/>
    <cellStyle name="20% - Accent6 3 4 4 5 3" xfId="50411"/>
    <cellStyle name="20% - Accent6 3 4 4 6" xfId="20433"/>
    <cellStyle name="20% - Accent6 3 4 4 7" xfId="39494"/>
    <cellStyle name="20% - Accent6 3 4 5" xfId="3963"/>
    <cellStyle name="20% - Accent6 3 4 5 2" xfId="12289"/>
    <cellStyle name="20% - Accent6 3 4 5 2 2" xfId="31351"/>
    <cellStyle name="20% - Accent6 3 4 5 2 3" xfId="50412"/>
    <cellStyle name="20% - Accent6 3 4 5 3" xfId="23073"/>
    <cellStyle name="20% - Accent6 3 4 5 4" xfId="42134"/>
    <cellStyle name="20% - Accent6 3 4 6" xfId="5771"/>
    <cellStyle name="20% - Accent6 3 4 6 2" xfId="14053"/>
    <cellStyle name="20% - Accent6 3 4 6 2 2" xfId="33115"/>
    <cellStyle name="20% - Accent6 3 4 6 2 3" xfId="52176"/>
    <cellStyle name="20% - Accent6 3 4 6 3" xfId="24837"/>
    <cellStyle name="20% - Accent6 3 4 6 4" xfId="43898"/>
    <cellStyle name="20% - Accent6 3 4 7" xfId="7151"/>
    <cellStyle name="20% - Accent6 3 4 7 2" xfId="15433"/>
    <cellStyle name="20% - Accent6 3 4 7 2 2" xfId="34495"/>
    <cellStyle name="20% - Accent6 3 4 7 2 3" xfId="53556"/>
    <cellStyle name="20% - Accent6 3 4 7 3" xfId="26217"/>
    <cellStyle name="20% - Accent6 3 4 7 4" xfId="45278"/>
    <cellStyle name="20% - Accent6 3 4 8" xfId="9645"/>
    <cellStyle name="20% - Accent6 3 4 8 2" xfId="17923"/>
    <cellStyle name="20% - Accent6 3 4 8 2 2" xfId="36985"/>
    <cellStyle name="20% - Accent6 3 4 8 2 3" xfId="56046"/>
    <cellStyle name="20% - Accent6 3 4 8 3" xfId="28707"/>
    <cellStyle name="20% - Accent6 3 4 8 4" xfId="47768"/>
    <cellStyle name="20% - Accent6 3 4 9" xfId="3958"/>
    <cellStyle name="20% - Accent6 3 4 9 2" xfId="23068"/>
    <cellStyle name="20% - Accent6 3 4 9 3" xfId="42129"/>
    <cellStyle name="20% - Accent6 3 5" xfId="1080"/>
    <cellStyle name="20% - Accent6 3 5 2" xfId="1081"/>
    <cellStyle name="20% - Accent6 3 5 2 2" xfId="7157"/>
    <cellStyle name="20% - Accent6 3 5 2 2 2" xfId="15439"/>
    <cellStyle name="20% - Accent6 3 5 2 2 2 2" xfId="34501"/>
    <cellStyle name="20% - Accent6 3 5 2 2 2 3" xfId="53562"/>
    <cellStyle name="20% - Accent6 3 5 2 2 3" xfId="26223"/>
    <cellStyle name="20% - Accent6 3 5 2 2 4" xfId="45284"/>
    <cellStyle name="20% - Accent6 3 5 2 3" xfId="9651"/>
    <cellStyle name="20% - Accent6 3 5 2 3 2" xfId="17929"/>
    <cellStyle name="20% - Accent6 3 5 2 3 2 2" xfId="36991"/>
    <cellStyle name="20% - Accent6 3 5 2 3 2 3" xfId="56052"/>
    <cellStyle name="20% - Accent6 3 5 2 3 3" xfId="28713"/>
    <cellStyle name="20% - Accent6 3 5 2 3 4" xfId="47774"/>
    <cellStyle name="20% - Accent6 3 5 2 4" xfId="3965"/>
    <cellStyle name="20% - Accent6 3 5 2 4 2" xfId="23075"/>
    <cellStyle name="20% - Accent6 3 5 2 4 3" xfId="42136"/>
    <cellStyle name="20% - Accent6 3 5 2 5" xfId="12291"/>
    <cellStyle name="20% - Accent6 3 5 2 5 2" xfId="31353"/>
    <cellStyle name="20% - Accent6 3 5 2 5 3" xfId="50414"/>
    <cellStyle name="20% - Accent6 3 5 2 6" xfId="20435"/>
    <cellStyle name="20% - Accent6 3 5 2 7" xfId="39496"/>
    <cellStyle name="20% - Accent6 3 5 3" xfId="7156"/>
    <cellStyle name="20% - Accent6 3 5 3 2" xfId="15438"/>
    <cellStyle name="20% - Accent6 3 5 3 2 2" xfId="34500"/>
    <cellStyle name="20% - Accent6 3 5 3 2 3" xfId="53561"/>
    <cellStyle name="20% - Accent6 3 5 3 3" xfId="26222"/>
    <cellStyle name="20% - Accent6 3 5 3 4" xfId="45283"/>
    <cellStyle name="20% - Accent6 3 5 4" xfId="9650"/>
    <cellStyle name="20% - Accent6 3 5 4 2" xfId="17928"/>
    <cellStyle name="20% - Accent6 3 5 4 2 2" xfId="36990"/>
    <cellStyle name="20% - Accent6 3 5 4 2 3" xfId="56051"/>
    <cellStyle name="20% - Accent6 3 5 4 3" xfId="28712"/>
    <cellStyle name="20% - Accent6 3 5 4 4" xfId="47773"/>
    <cellStyle name="20% - Accent6 3 5 5" xfId="3964"/>
    <cellStyle name="20% - Accent6 3 5 5 2" xfId="23074"/>
    <cellStyle name="20% - Accent6 3 5 5 3" xfId="42135"/>
    <cellStyle name="20% - Accent6 3 5 6" xfId="12290"/>
    <cellStyle name="20% - Accent6 3 5 6 2" xfId="31352"/>
    <cellStyle name="20% - Accent6 3 5 6 3" xfId="50413"/>
    <cellStyle name="20% - Accent6 3 5 7" xfId="20434"/>
    <cellStyle name="20% - Accent6 3 5 8" xfId="39495"/>
    <cellStyle name="20% - Accent6 3 6" xfId="1082"/>
    <cellStyle name="20% - Accent6 3 6 2" xfId="1083"/>
    <cellStyle name="20% - Accent6 3 6 2 2" xfId="7159"/>
    <cellStyle name="20% - Accent6 3 6 2 2 2" xfId="15441"/>
    <cellStyle name="20% - Accent6 3 6 2 2 2 2" xfId="34503"/>
    <cellStyle name="20% - Accent6 3 6 2 2 2 3" xfId="53564"/>
    <cellStyle name="20% - Accent6 3 6 2 2 3" xfId="26225"/>
    <cellStyle name="20% - Accent6 3 6 2 2 4" xfId="45286"/>
    <cellStyle name="20% - Accent6 3 6 2 3" xfId="9653"/>
    <cellStyle name="20% - Accent6 3 6 2 3 2" xfId="17931"/>
    <cellStyle name="20% - Accent6 3 6 2 3 2 2" xfId="36993"/>
    <cellStyle name="20% - Accent6 3 6 2 3 2 3" xfId="56054"/>
    <cellStyle name="20% - Accent6 3 6 2 3 3" xfId="28715"/>
    <cellStyle name="20% - Accent6 3 6 2 3 4" xfId="47776"/>
    <cellStyle name="20% - Accent6 3 6 2 4" xfId="3967"/>
    <cellStyle name="20% - Accent6 3 6 2 4 2" xfId="23077"/>
    <cellStyle name="20% - Accent6 3 6 2 4 3" xfId="42138"/>
    <cellStyle name="20% - Accent6 3 6 2 5" xfId="12293"/>
    <cellStyle name="20% - Accent6 3 6 2 5 2" xfId="31355"/>
    <cellStyle name="20% - Accent6 3 6 2 5 3" xfId="50416"/>
    <cellStyle name="20% - Accent6 3 6 2 6" xfId="20437"/>
    <cellStyle name="20% - Accent6 3 6 2 7" xfId="39498"/>
    <cellStyle name="20% - Accent6 3 6 3" xfId="7158"/>
    <cellStyle name="20% - Accent6 3 6 3 2" xfId="15440"/>
    <cellStyle name="20% - Accent6 3 6 3 2 2" xfId="34502"/>
    <cellStyle name="20% - Accent6 3 6 3 2 3" xfId="53563"/>
    <cellStyle name="20% - Accent6 3 6 3 3" xfId="26224"/>
    <cellStyle name="20% - Accent6 3 6 3 4" xfId="45285"/>
    <cellStyle name="20% - Accent6 3 6 4" xfId="9652"/>
    <cellStyle name="20% - Accent6 3 6 4 2" xfId="17930"/>
    <cellStyle name="20% - Accent6 3 6 4 2 2" xfId="36992"/>
    <cellStyle name="20% - Accent6 3 6 4 2 3" xfId="56053"/>
    <cellStyle name="20% - Accent6 3 6 4 3" xfId="28714"/>
    <cellStyle name="20% - Accent6 3 6 4 4" xfId="47775"/>
    <cellStyle name="20% - Accent6 3 6 5" xfId="3966"/>
    <cellStyle name="20% - Accent6 3 6 5 2" xfId="23076"/>
    <cellStyle name="20% - Accent6 3 6 5 3" xfId="42137"/>
    <cellStyle name="20% - Accent6 3 6 6" xfId="12292"/>
    <cellStyle name="20% - Accent6 3 6 6 2" xfId="31354"/>
    <cellStyle name="20% - Accent6 3 6 6 3" xfId="50415"/>
    <cellStyle name="20% - Accent6 3 6 7" xfId="20436"/>
    <cellStyle name="20% - Accent6 3 6 8" xfId="39497"/>
    <cellStyle name="20% - Accent6 3 7" xfId="1084"/>
    <cellStyle name="20% - Accent6 3 7 2" xfId="7160"/>
    <cellStyle name="20% - Accent6 3 7 2 2" xfId="15442"/>
    <cellStyle name="20% - Accent6 3 7 2 2 2" xfId="34504"/>
    <cellStyle name="20% - Accent6 3 7 2 2 3" xfId="53565"/>
    <cellStyle name="20% - Accent6 3 7 2 3" xfId="26226"/>
    <cellStyle name="20% - Accent6 3 7 2 4" xfId="45287"/>
    <cellStyle name="20% - Accent6 3 7 3" xfId="9654"/>
    <cellStyle name="20% - Accent6 3 7 3 2" xfId="17932"/>
    <cellStyle name="20% - Accent6 3 7 3 2 2" xfId="36994"/>
    <cellStyle name="20% - Accent6 3 7 3 2 3" xfId="56055"/>
    <cellStyle name="20% - Accent6 3 7 3 3" xfId="28716"/>
    <cellStyle name="20% - Accent6 3 7 3 4" xfId="47777"/>
    <cellStyle name="20% - Accent6 3 7 4" xfId="3968"/>
    <cellStyle name="20% - Accent6 3 7 4 2" xfId="23078"/>
    <cellStyle name="20% - Accent6 3 7 4 3" xfId="42139"/>
    <cellStyle name="20% - Accent6 3 7 5" xfId="12294"/>
    <cellStyle name="20% - Accent6 3 7 5 2" xfId="31356"/>
    <cellStyle name="20% - Accent6 3 7 5 3" xfId="50417"/>
    <cellStyle name="20% - Accent6 3 7 6" xfId="20438"/>
    <cellStyle name="20% - Accent6 3 7 7" xfId="39499"/>
    <cellStyle name="20% - Accent6 3 8" xfId="1085"/>
    <cellStyle name="20% - Accent6 3 8 2" xfId="7161"/>
    <cellStyle name="20% - Accent6 3 8 2 2" xfId="15443"/>
    <cellStyle name="20% - Accent6 3 8 2 2 2" xfId="34505"/>
    <cellStyle name="20% - Accent6 3 8 2 2 3" xfId="53566"/>
    <cellStyle name="20% - Accent6 3 8 2 3" xfId="26227"/>
    <cellStyle name="20% - Accent6 3 8 2 4" xfId="45288"/>
    <cellStyle name="20% - Accent6 3 8 3" xfId="9655"/>
    <cellStyle name="20% - Accent6 3 8 3 2" xfId="17933"/>
    <cellStyle name="20% - Accent6 3 8 3 2 2" xfId="36995"/>
    <cellStyle name="20% - Accent6 3 8 3 2 3" xfId="56056"/>
    <cellStyle name="20% - Accent6 3 8 3 3" xfId="28717"/>
    <cellStyle name="20% - Accent6 3 8 3 4" xfId="47778"/>
    <cellStyle name="20% - Accent6 3 8 4" xfId="3969"/>
    <cellStyle name="20% - Accent6 3 8 4 2" xfId="23079"/>
    <cellStyle name="20% - Accent6 3 8 4 3" xfId="42140"/>
    <cellStyle name="20% - Accent6 3 8 5" xfId="12295"/>
    <cellStyle name="20% - Accent6 3 8 5 2" xfId="31357"/>
    <cellStyle name="20% - Accent6 3 8 5 3" xfId="50418"/>
    <cellStyle name="20% - Accent6 3 8 6" xfId="20439"/>
    <cellStyle name="20% - Accent6 3 8 7" xfId="39500"/>
    <cellStyle name="20% - Accent6 3 9" xfId="3970"/>
    <cellStyle name="20% - Accent6 3 9 2" xfId="12296"/>
    <cellStyle name="20% - Accent6 3 9 2 2" xfId="31358"/>
    <cellStyle name="20% - Accent6 3 9 2 3" xfId="50419"/>
    <cellStyle name="20% - Accent6 3 9 3" xfId="23080"/>
    <cellStyle name="20% - Accent6 3 9 4" xfId="42141"/>
    <cellStyle name="20% - Accent6 4" xfId="1086"/>
    <cellStyle name="20% - Accent6 4 10" xfId="5683"/>
    <cellStyle name="20% - Accent6 4 10 2" xfId="13969"/>
    <cellStyle name="20% - Accent6 4 10 2 2" xfId="33031"/>
    <cellStyle name="20% - Accent6 4 10 2 3" xfId="52092"/>
    <cellStyle name="20% - Accent6 4 10 3" xfId="24753"/>
    <cellStyle name="20% - Accent6 4 10 4" xfId="43814"/>
    <cellStyle name="20% - Accent6 4 11" xfId="7162"/>
    <cellStyle name="20% - Accent6 4 11 2" xfId="15444"/>
    <cellStyle name="20% - Accent6 4 11 2 2" xfId="34506"/>
    <cellStyle name="20% - Accent6 4 11 2 3" xfId="53567"/>
    <cellStyle name="20% - Accent6 4 11 3" xfId="26228"/>
    <cellStyle name="20% - Accent6 4 11 4" xfId="45289"/>
    <cellStyle name="20% - Accent6 4 12" xfId="9656"/>
    <cellStyle name="20% - Accent6 4 12 2" xfId="17934"/>
    <cellStyle name="20% - Accent6 4 12 2 2" xfId="36996"/>
    <cellStyle name="20% - Accent6 4 12 2 3" xfId="56057"/>
    <cellStyle name="20% - Accent6 4 12 3" xfId="28718"/>
    <cellStyle name="20% - Accent6 4 12 4" xfId="47779"/>
    <cellStyle name="20% - Accent6 4 13" xfId="3971"/>
    <cellStyle name="20% - Accent6 4 13 2" xfId="23081"/>
    <cellStyle name="20% - Accent6 4 13 3" xfId="42142"/>
    <cellStyle name="20% - Accent6 4 14" xfId="12297"/>
    <cellStyle name="20% - Accent6 4 14 2" xfId="31359"/>
    <cellStyle name="20% - Accent6 4 14 3" xfId="50420"/>
    <cellStyle name="20% - Accent6 4 15" xfId="20440"/>
    <cellStyle name="20% - Accent6 4 16" xfId="39501"/>
    <cellStyle name="20% - Accent6 4 2" xfId="1087"/>
    <cellStyle name="20% - Accent6 4 2 10" xfId="3972"/>
    <cellStyle name="20% - Accent6 4 2 10 2" xfId="23082"/>
    <cellStyle name="20% - Accent6 4 2 10 3" xfId="42143"/>
    <cellStyle name="20% - Accent6 4 2 11" xfId="12298"/>
    <cellStyle name="20% - Accent6 4 2 11 2" xfId="31360"/>
    <cellStyle name="20% - Accent6 4 2 11 3" xfId="50421"/>
    <cellStyle name="20% - Accent6 4 2 12" xfId="20441"/>
    <cellStyle name="20% - Accent6 4 2 13" xfId="39502"/>
    <cellStyle name="20% - Accent6 4 2 2" xfId="1088"/>
    <cellStyle name="20% - Accent6 4 2 2 2" xfId="1089"/>
    <cellStyle name="20% - Accent6 4 2 2 2 2" xfId="7165"/>
    <cellStyle name="20% - Accent6 4 2 2 2 2 2" xfId="15447"/>
    <cellStyle name="20% - Accent6 4 2 2 2 2 2 2" xfId="34509"/>
    <cellStyle name="20% - Accent6 4 2 2 2 2 2 3" xfId="53570"/>
    <cellStyle name="20% - Accent6 4 2 2 2 2 3" xfId="26231"/>
    <cellStyle name="20% - Accent6 4 2 2 2 2 4" xfId="45292"/>
    <cellStyle name="20% - Accent6 4 2 2 2 3" xfId="9659"/>
    <cellStyle name="20% - Accent6 4 2 2 2 3 2" xfId="17937"/>
    <cellStyle name="20% - Accent6 4 2 2 2 3 2 2" xfId="36999"/>
    <cellStyle name="20% - Accent6 4 2 2 2 3 2 3" xfId="56060"/>
    <cellStyle name="20% - Accent6 4 2 2 2 3 3" xfId="28721"/>
    <cellStyle name="20% - Accent6 4 2 2 2 3 4" xfId="47782"/>
    <cellStyle name="20% - Accent6 4 2 2 2 4" xfId="3974"/>
    <cellStyle name="20% - Accent6 4 2 2 2 4 2" xfId="23084"/>
    <cellStyle name="20% - Accent6 4 2 2 2 4 3" xfId="42145"/>
    <cellStyle name="20% - Accent6 4 2 2 2 5" xfId="12300"/>
    <cellStyle name="20% - Accent6 4 2 2 2 5 2" xfId="31362"/>
    <cellStyle name="20% - Accent6 4 2 2 2 5 3" xfId="50423"/>
    <cellStyle name="20% - Accent6 4 2 2 2 6" xfId="20443"/>
    <cellStyle name="20% - Accent6 4 2 2 2 7" xfId="39504"/>
    <cellStyle name="20% - Accent6 4 2 2 3" xfId="7164"/>
    <cellStyle name="20% - Accent6 4 2 2 3 2" xfId="15446"/>
    <cellStyle name="20% - Accent6 4 2 2 3 2 2" xfId="34508"/>
    <cellStyle name="20% - Accent6 4 2 2 3 2 3" xfId="53569"/>
    <cellStyle name="20% - Accent6 4 2 2 3 3" xfId="26230"/>
    <cellStyle name="20% - Accent6 4 2 2 3 4" xfId="45291"/>
    <cellStyle name="20% - Accent6 4 2 2 4" xfId="9658"/>
    <cellStyle name="20% - Accent6 4 2 2 4 2" xfId="17936"/>
    <cellStyle name="20% - Accent6 4 2 2 4 2 2" xfId="36998"/>
    <cellStyle name="20% - Accent6 4 2 2 4 2 3" xfId="56059"/>
    <cellStyle name="20% - Accent6 4 2 2 4 3" xfId="28720"/>
    <cellStyle name="20% - Accent6 4 2 2 4 4" xfId="47781"/>
    <cellStyle name="20% - Accent6 4 2 2 5" xfId="3973"/>
    <cellStyle name="20% - Accent6 4 2 2 5 2" xfId="23083"/>
    <cellStyle name="20% - Accent6 4 2 2 5 3" xfId="42144"/>
    <cellStyle name="20% - Accent6 4 2 2 6" xfId="12299"/>
    <cellStyle name="20% - Accent6 4 2 2 6 2" xfId="31361"/>
    <cellStyle name="20% - Accent6 4 2 2 6 3" xfId="50422"/>
    <cellStyle name="20% - Accent6 4 2 2 7" xfId="20442"/>
    <cellStyle name="20% - Accent6 4 2 2 8" xfId="39503"/>
    <cellStyle name="20% - Accent6 4 2 3" xfId="1090"/>
    <cellStyle name="20% - Accent6 4 2 3 2" xfId="1091"/>
    <cellStyle name="20% - Accent6 4 2 3 2 2" xfId="7167"/>
    <cellStyle name="20% - Accent6 4 2 3 2 2 2" xfId="15449"/>
    <cellStyle name="20% - Accent6 4 2 3 2 2 2 2" xfId="34511"/>
    <cellStyle name="20% - Accent6 4 2 3 2 2 2 3" xfId="53572"/>
    <cellStyle name="20% - Accent6 4 2 3 2 2 3" xfId="26233"/>
    <cellStyle name="20% - Accent6 4 2 3 2 2 4" xfId="45294"/>
    <cellStyle name="20% - Accent6 4 2 3 2 3" xfId="9661"/>
    <cellStyle name="20% - Accent6 4 2 3 2 3 2" xfId="17939"/>
    <cellStyle name="20% - Accent6 4 2 3 2 3 2 2" xfId="37001"/>
    <cellStyle name="20% - Accent6 4 2 3 2 3 2 3" xfId="56062"/>
    <cellStyle name="20% - Accent6 4 2 3 2 3 3" xfId="28723"/>
    <cellStyle name="20% - Accent6 4 2 3 2 3 4" xfId="47784"/>
    <cellStyle name="20% - Accent6 4 2 3 2 4" xfId="3976"/>
    <cellStyle name="20% - Accent6 4 2 3 2 4 2" xfId="23086"/>
    <cellStyle name="20% - Accent6 4 2 3 2 4 3" xfId="42147"/>
    <cellStyle name="20% - Accent6 4 2 3 2 5" xfId="12302"/>
    <cellStyle name="20% - Accent6 4 2 3 2 5 2" xfId="31364"/>
    <cellStyle name="20% - Accent6 4 2 3 2 5 3" xfId="50425"/>
    <cellStyle name="20% - Accent6 4 2 3 2 6" xfId="20445"/>
    <cellStyle name="20% - Accent6 4 2 3 2 7" xfId="39506"/>
    <cellStyle name="20% - Accent6 4 2 3 3" xfId="7166"/>
    <cellStyle name="20% - Accent6 4 2 3 3 2" xfId="15448"/>
    <cellStyle name="20% - Accent6 4 2 3 3 2 2" xfId="34510"/>
    <cellStyle name="20% - Accent6 4 2 3 3 2 3" xfId="53571"/>
    <cellStyle name="20% - Accent6 4 2 3 3 3" xfId="26232"/>
    <cellStyle name="20% - Accent6 4 2 3 3 4" xfId="45293"/>
    <cellStyle name="20% - Accent6 4 2 3 4" xfId="9660"/>
    <cellStyle name="20% - Accent6 4 2 3 4 2" xfId="17938"/>
    <cellStyle name="20% - Accent6 4 2 3 4 2 2" xfId="37000"/>
    <cellStyle name="20% - Accent6 4 2 3 4 2 3" xfId="56061"/>
    <cellStyle name="20% - Accent6 4 2 3 4 3" xfId="28722"/>
    <cellStyle name="20% - Accent6 4 2 3 4 4" xfId="47783"/>
    <cellStyle name="20% - Accent6 4 2 3 5" xfId="3975"/>
    <cellStyle name="20% - Accent6 4 2 3 5 2" xfId="23085"/>
    <cellStyle name="20% - Accent6 4 2 3 5 3" xfId="42146"/>
    <cellStyle name="20% - Accent6 4 2 3 6" xfId="12301"/>
    <cellStyle name="20% - Accent6 4 2 3 6 2" xfId="31363"/>
    <cellStyle name="20% - Accent6 4 2 3 6 3" xfId="50424"/>
    <cellStyle name="20% - Accent6 4 2 3 7" xfId="20444"/>
    <cellStyle name="20% - Accent6 4 2 3 8" xfId="39505"/>
    <cellStyle name="20% - Accent6 4 2 4" xfId="1092"/>
    <cellStyle name="20% - Accent6 4 2 4 2" xfId="7168"/>
    <cellStyle name="20% - Accent6 4 2 4 2 2" xfId="15450"/>
    <cellStyle name="20% - Accent6 4 2 4 2 2 2" xfId="34512"/>
    <cellStyle name="20% - Accent6 4 2 4 2 2 3" xfId="53573"/>
    <cellStyle name="20% - Accent6 4 2 4 2 3" xfId="26234"/>
    <cellStyle name="20% - Accent6 4 2 4 2 4" xfId="45295"/>
    <cellStyle name="20% - Accent6 4 2 4 3" xfId="9662"/>
    <cellStyle name="20% - Accent6 4 2 4 3 2" xfId="17940"/>
    <cellStyle name="20% - Accent6 4 2 4 3 2 2" xfId="37002"/>
    <cellStyle name="20% - Accent6 4 2 4 3 2 3" xfId="56063"/>
    <cellStyle name="20% - Accent6 4 2 4 3 3" xfId="28724"/>
    <cellStyle name="20% - Accent6 4 2 4 3 4" xfId="47785"/>
    <cellStyle name="20% - Accent6 4 2 4 4" xfId="3977"/>
    <cellStyle name="20% - Accent6 4 2 4 4 2" xfId="23087"/>
    <cellStyle name="20% - Accent6 4 2 4 4 3" xfId="42148"/>
    <cellStyle name="20% - Accent6 4 2 4 5" xfId="12303"/>
    <cellStyle name="20% - Accent6 4 2 4 5 2" xfId="31365"/>
    <cellStyle name="20% - Accent6 4 2 4 5 3" xfId="50426"/>
    <cellStyle name="20% - Accent6 4 2 4 6" xfId="20446"/>
    <cellStyle name="20% - Accent6 4 2 4 7" xfId="39507"/>
    <cellStyle name="20% - Accent6 4 2 5" xfId="1093"/>
    <cellStyle name="20% - Accent6 4 2 5 2" xfId="7169"/>
    <cellStyle name="20% - Accent6 4 2 5 2 2" xfId="15451"/>
    <cellStyle name="20% - Accent6 4 2 5 2 2 2" xfId="34513"/>
    <cellStyle name="20% - Accent6 4 2 5 2 2 3" xfId="53574"/>
    <cellStyle name="20% - Accent6 4 2 5 2 3" xfId="26235"/>
    <cellStyle name="20% - Accent6 4 2 5 2 4" xfId="45296"/>
    <cellStyle name="20% - Accent6 4 2 5 3" xfId="9663"/>
    <cellStyle name="20% - Accent6 4 2 5 3 2" xfId="17941"/>
    <cellStyle name="20% - Accent6 4 2 5 3 2 2" xfId="37003"/>
    <cellStyle name="20% - Accent6 4 2 5 3 2 3" xfId="56064"/>
    <cellStyle name="20% - Accent6 4 2 5 3 3" xfId="28725"/>
    <cellStyle name="20% - Accent6 4 2 5 3 4" xfId="47786"/>
    <cellStyle name="20% - Accent6 4 2 5 4" xfId="3978"/>
    <cellStyle name="20% - Accent6 4 2 5 4 2" xfId="23088"/>
    <cellStyle name="20% - Accent6 4 2 5 4 3" xfId="42149"/>
    <cellStyle name="20% - Accent6 4 2 5 5" xfId="12304"/>
    <cellStyle name="20% - Accent6 4 2 5 5 2" xfId="31366"/>
    <cellStyle name="20% - Accent6 4 2 5 5 3" xfId="50427"/>
    <cellStyle name="20% - Accent6 4 2 5 6" xfId="20447"/>
    <cellStyle name="20% - Accent6 4 2 5 7" xfId="39508"/>
    <cellStyle name="20% - Accent6 4 2 6" xfId="3979"/>
    <cellStyle name="20% - Accent6 4 2 6 2" xfId="12305"/>
    <cellStyle name="20% - Accent6 4 2 6 2 2" xfId="31367"/>
    <cellStyle name="20% - Accent6 4 2 6 2 3" xfId="50428"/>
    <cellStyle name="20% - Accent6 4 2 6 3" xfId="23089"/>
    <cellStyle name="20% - Accent6 4 2 6 4" xfId="42150"/>
    <cellStyle name="20% - Accent6 4 2 7" xfId="5885"/>
    <cellStyle name="20% - Accent6 4 2 7 2" xfId="14167"/>
    <cellStyle name="20% - Accent6 4 2 7 2 2" xfId="33229"/>
    <cellStyle name="20% - Accent6 4 2 7 2 3" xfId="52290"/>
    <cellStyle name="20% - Accent6 4 2 7 3" xfId="24951"/>
    <cellStyle name="20% - Accent6 4 2 7 4" xfId="44012"/>
    <cellStyle name="20% - Accent6 4 2 8" xfId="7163"/>
    <cellStyle name="20% - Accent6 4 2 8 2" xfId="15445"/>
    <cellStyle name="20% - Accent6 4 2 8 2 2" xfId="34507"/>
    <cellStyle name="20% - Accent6 4 2 8 2 3" xfId="53568"/>
    <cellStyle name="20% - Accent6 4 2 8 3" xfId="26229"/>
    <cellStyle name="20% - Accent6 4 2 8 4" xfId="45290"/>
    <cellStyle name="20% - Accent6 4 2 9" xfId="9657"/>
    <cellStyle name="20% - Accent6 4 2 9 2" xfId="17935"/>
    <cellStyle name="20% - Accent6 4 2 9 2 2" xfId="36997"/>
    <cellStyle name="20% - Accent6 4 2 9 2 3" xfId="56058"/>
    <cellStyle name="20% - Accent6 4 2 9 3" xfId="28719"/>
    <cellStyle name="20% - Accent6 4 2 9 4" xfId="47780"/>
    <cellStyle name="20% - Accent6 4 3" xfId="1094"/>
    <cellStyle name="20% - Accent6 4 3 10" xfId="3980"/>
    <cellStyle name="20% - Accent6 4 3 10 2" xfId="23090"/>
    <cellStyle name="20% - Accent6 4 3 10 3" xfId="42151"/>
    <cellStyle name="20% - Accent6 4 3 11" xfId="12306"/>
    <cellStyle name="20% - Accent6 4 3 11 2" xfId="31368"/>
    <cellStyle name="20% - Accent6 4 3 11 3" xfId="50429"/>
    <cellStyle name="20% - Accent6 4 3 12" xfId="20448"/>
    <cellStyle name="20% - Accent6 4 3 13" xfId="39509"/>
    <cellStyle name="20% - Accent6 4 3 2" xfId="1095"/>
    <cellStyle name="20% - Accent6 4 3 2 2" xfId="1096"/>
    <cellStyle name="20% - Accent6 4 3 2 2 2" xfId="7172"/>
    <cellStyle name="20% - Accent6 4 3 2 2 2 2" xfId="15454"/>
    <cellStyle name="20% - Accent6 4 3 2 2 2 2 2" xfId="34516"/>
    <cellStyle name="20% - Accent6 4 3 2 2 2 2 3" xfId="53577"/>
    <cellStyle name="20% - Accent6 4 3 2 2 2 3" xfId="26238"/>
    <cellStyle name="20% - Accent6 4 3 2 2 2 4" xfId="45299"/>
    <cellStyle name="20% - Accent6 4 3 2 2 3" xfId="9666"/>
    <cellStyle name="20% - Accent6 4 3 2 2 3 2" xfId="17944"/>
    <cellStyle name="20% - Accent6 4 3 2 2 3 2 2" xfId="37006"/>
    <cellStyle name="20% - Accent6 4 3 2 2 3 2 3" xfId="56067"/>
    <cellStyle name="20% - Accent6 4 3 2 2 3 3" xfId="28728"/>
    <cellStyle name="20% - Accent6 4 3 2 2 3 4" xfId="47789"/>
    <cellStyle name="20% - Accent6 4 3 2 2 4" xfId="3982"/>
    <cellStyle name="20% - Accent6 4 3 2 2 4 2" xfId="23092"/>
    <cellStyle name="20% - Accent6 4 3 2 2 4 3" xfId="42153"/>
    <cellStyle name="20% - Accent6 4 3 2 2 5" xfId="12308"/>
    <cellStyle name="20% - Accent6 4 3 2 2 5 2" xfId="31370"/>
    <cellStyle name="20% - Accent6 4 3 2 2 5 3" xfId="50431"/>
    <cellStyle name="20% - Accent6 4 3 2 2 6" xfId="20450"/>
    <cellStyle name="20% - Accent6 4 3 2 2 7" xfId="39511"/>
    <cellStyle name="20% - Accent6 4 3 2 3" xfId="7171"/>
    <cellStyle name="20% - Accent6 4 3 2 3 2" xfId="15453"/>
    <cellStyle name="20% - Accent6 4 3 2 3 2 2" xfId="34515"/>
    <cellStyle name="20% - Accent6 4 3 2 3 2 3" xfId="53576"/>
    <cellStyle name="20% - Accent6 4 3 2 3 3" xfId="26237"/>
    <cellStyle name="20% - Accent6 4 3 2 3 4" xfId="45298"/>
    <cellStyle name="20% - Accent6 4 3 2 4" xfId="9665"/>
    <cellStyle name="20% - Accent6 4 3 2 4 2" xfId="17943"/>
    <cellStyle name="20% - Accent6 4 3 2 4 2 2" xfId="37005"/>
    <cellStyle name="20% - Accent6 4 3 2 4 2 3" xfId="56066"/>
    <cellStyle name="20% - Accent6 4 3 2 4 3" xfId="28727"/>
    <cellStyle name="20% - Accent6 4 3 2 4 4" xfId="47788"/>
    <cellStyle name="20% - Accent6 4 3 2 5" xfId="3981"/>
    <cellStyle name="20% - Accent6 4 3 2 5 2" xfId="23091"/>
    <cellStyle name="20% - Accent6 4 3 2 5 3" xfId="42152"/>
    <cellStyle name="20% - Accent6 4 3 2 6" xfId="12307"/>
    <cellStyle name="20% - Accent6 4 3 2 6 2" xfId="31369"/>
    <cellStyle name="20% - Accent6 4 3 2 6 3" xfId="50430"/>
    <cellStyle name="20% - Accent6 4 3 2 7" xfId="20449"/>
    <cellStyle name="20% - Accent6 4 3 2 8" xfId="39510"/>
    <cellStyle name="20% - Accent6 4 3 3" xfId="1097"/>
    <cellStyle name="20% - Accent6 4 3 3 2" xfId="1098"/>
    <cellStyle name="20% - Accent6 4 3 3 2 2" xfId="7174"/>
    <cellStyle name="20% - Accent6 4 3 3 2 2 2" xfId="15456"/>
    <cellStyle name="20% - Accent6 4 3 3 2 2 2 2" xfId="34518"/>
    <cellStyle name="20% - Accent6 4 3 3 2 2 2 3" xfId="53579"/>
    <cellStyle name="20% - Accent6 4 3 3 2 2 3" xfId="26240"/>
    <cellStyle name="20% - Accent6 4 3 3 2 2 4" xfId="45301"/>
    <cellStyle name="20% - Accent6 4 3 3 2 3" xfId="9668"/>
    <cellStyle name="20% - Accent6 4 3 3 2 3 2" xfId="17946"/>
    <cellStyle name="20% - Accent6 4 3 3 2 3 2 2" xfId="37008"/>
    <cellStyle name="20% - Accent6 4 3 3 2 3 2 3" xfId="56069"/>
    <cellStyle name="20% - Accent6 4 3 3 2 3 3" xfId="28730"/>
    <cellStyle name="20% - Accent6 4 3 3 2 3 4" xfId="47791"/>
    <cellStyle name="20% - Accent6 4 3 3 2 4" xfId="3984"/>
    <cellStyle name="20% - Accent6 4 3 3 2 4 2" xfId="23094"/>
    <cellStyle name="20% - Accent6 4 3 3 2 4 3" xfId="42155"/>
    <cellStyle name="20% - Accent6 4 3 3 2 5" xfId="12310"/>
    <cellStyle name="20% - Accent6 4 3 3 2 5 2" xfId="31372"/>
    <cellStyle name="20% - Accent6 4 3 3 2 5 3" xfId="50433"/>
    <cellStyle name="20% - Accent6 4 3 3 2 6" xfId="20452"/>
    <cellStyle name="20% - Accent6 4 3 3 2 7" xfId="39513"/>
    <cellStyle name="20% - Accent6 4 3 3 3" xfId="7173"/>
    <cellStyle name="20% - Accent6 4 3 3 3 2" xfId="15455"/>
    <cellStyle name="20% - Accent6 4 3 3 3 2 2" xfId="34517"/>
    <cellStyle name="20% - Accent6 4 3 3 3 2 3" xfId="53578"/>
    <cellStyle name="20% - Accent6 4 3 3 3 3" xfId="26239"/>
    <cellStyle name="20% - Accent6 4 3 3 3 4" xfId="45300"/>
    <cellStyle name="20% - Accent6 4 3 3 4" xfId="9667"/>
    <cellStyle name="20% - Accent6 4 3 3 4 2" xfId="17945"/>
    <cellStyle name="20% - Accent6 4 3 3 4 2 2" xfId="37007"/>
    <cellStyle name="20% - Accent6 4 3 3 4 2 3" xfId="56068"/>
    <cellStyle name="20% - Accent6 4 3 3 4 3" xfId="28729"/>
    <cellStyle name="20% - Accent6 4 3 3 4 4" xfId="47790"/>
    <cellStyle name="20% - Accent6 4 3 3 5" xfId="3983"/>
    <cellStyle name="20% - Accent6 4 3 3 5 2" xfId="23093"/>
    <cellStyle name="20% - Accent6 4 3 3 5 3" xfId="42154"/>
    <cellStyle name="20% - Accent6 4 3 3 6" xfId="12309"/>
    <cellStyle name="20% - Accent6 4 3 3 6 2" xfId="31371"/>
    <cellStyle name="20% - Accent6 4 3 3 6 3" xfId="50432"/>
    <cellStyle name="20% - Accent6 4 3 3 7" xfId="20451"/>
    <cellStyle name="20% - Accent6 4 3 3 8" xfId="39512"/>
    <cellStyle name="20% - Accent6 4 3 4" xfId="1099"/>
    <cellStyle name="20% - Accent6 4 3 4 2" xfId="7175"/>
    <cellStyle name="20% - Accent6 4 3 4 2 2" xfId="15457"/>
    <cellStyle name="20% - Accent6 4 3 4 2 2 2" xfId="34519"/>
    <cellStyle name="20% - Accent6 4 3 4 2 2 3" xfId="53580"/>
    <cellStyle name="20% - Accent6 4 3 4 2 3" xfId="26241"/>
    <cellStyle name="20% - Accent6 4 3 4 2 4" xfId="45302"/>
    <cellStyle name="20% - Accent6 4 3 4 3" xfId="9669"/>
    <cellStyle name="20% - Accent6 4 3 4 3 2" xfId="17947"/>
    <cellStyle name="20% - Accent6 4 3 4 3 2 2" xfId="37009"/>
    <cellStyle name="20% - Accent6 4 3 4 3 2 3" xfId="56070"/>
    <cellStyle name="20% - Accent6 4 3 4 3 3" xfId="28731"/>
    <cellStyle name="20% - Accent6 4 3 4 3 4" xfId="47792"/>
    <cellStyle name="20% - Accent6 4 3 4 4" xfId="3985"/>
    <cellStyle name="20% - Accent6 4 3 4 4 2" xfId="23095"/>
    <cellStyle name="20% - Accent6 4 3 4 4 3" xfId="42156"/>
    <cellStyle name="20% - Accent6 4 3 4 5" xfId="12311"/>
    <cellStyle name="20% - Accent6 4 3 4 5 2" xfId="31373"/>
    <cellStyle name="20% - Accent6 4 3 4 5 3" xfId="50434"/>
    <cellStyle name="20% - Accent6 4 3 4 6" xfId="20453"/>
    <cellStyle name="20% - Accent6 4 3 4 7" xfId="39514"/>
    <cellStyle name="20% - Accent6 4 3 5" xfId="1100"/>
    <cellStyle name="20% - Accent6 4 3 5 2" xfId="7176"/>
    <cellStyle name="20% - Accent6 4 3 5 2 2" xfId="15458"/>
    <cellStyle name="20% - Accent6 4 3 5 2 2 2" xfId="34520"/>
    <cellStyle name="20% - Accent6 4 3 5 2 2 3" xfId="53581"/>
    <cellStyle name="20% - Accent6 4 3 5 2 3" xfId="26242"/>
    <cellStyle name="20% - Accent6 4 3 5 2 4" xfId="45303"/>
    <cellStyle name="20% - Accent6 4 3 5 3" xfId="9670"/>
    <cellStyle name="20% - Accent6 4 3 5 3 2" xfId="17948"/>
    <cellStyle name="20% - Accent6 4 3 5 3 2 2" xfId="37010"/>
    <cellStyle name="20% - Accent6 4 3 5 3 2 3" xfId="56071"/>
    <cellStyle name="20% - Accent6 4 3 5 3 3" xfId="28732"/>
    <cellStyle name="20% - Accent6 4 3 5 3 4" xfId="47793"/>
    <cellStyle name="20% - Accent6 4 3 5 4" xfId="3986"/>
    <cellStyle name="20% - Accent6 4 3 5 4 2" xfId="23096"/>
    <cellStyle name="20% - Accent6 4 3 5 4 3" xfId="42157"/>
    <cellStyle name="20% - Accent6 4 3 5 5" xfId="12312"/>
    <cellStyle name="20% - Accent6 4 3 5 5 2" xfId="31374"/>
    <cellStyle name="20% - Accent6 4 3 5 5 3" xfId="50435"/>
    <cellStyle name="20% - Accent6 4 3 5 6" xfId="20454"/>
    <cellStyle name="20% - Accent6 4 3 5 7" xfId="39515"/>
    <cellStyle name="20% - Accent6 4 3 6" xfId="3987"/>
    <cellStyle name="20% - Accent6 4 3 6 2" xfId="12313"/>
    <cellStyle name="20% - Accent6 4 3 6 2 2" xfId="31375"/>
    <cellStyle name="20% - Accent6 4 3 6 2 3" xfId="50436"/>
    <cellStyle name="20% - Accent6 4 3 6 3" xfId="23097"/>
    <cellStyle name="20% - Accent6 4 3 6 4" xfId="42158"/>
    <cellStyle name="20% - Accent6 4 3 7" xfId="5983"/>
    <cellStyle name="20% - Accent6 4 3 7 2" xfId="14265"/>
    <cellStyle name="20% - Accent6 4 3 7 2 2" xfId="33327"/>
    <cellStyle name="20% - Accent6 4 3 7 2 3" xfId="52388"/>
    <cellStyle name="20% - Accent6 4 3 7 3" xfId="25049"/>
    <cellStyle name="20% - Accent6 4 3 7 4" xfId="44110"/>
    <cellStyle name="20% - Accent6 4 3 8" xfId="7170"/>
    <cellStyle name="20% - Accent6 4 3 8 2" xfId="15452"/>
    <cellStyle name="20% - Accent6 4 3 8 2 2" xfId="34514"/>
    <cellStyle name="20% - Accent6 4 3 8 2 3" xfId="53575"/>
    <cellStyle name="20% - Accent6 4 3 8 3" xfId="26236"/>
    <cellStyle name="20% - Accent6 4 3 8 4" xfId="45297"/>
    <cellStyle name="20% - Accent6 4 3 9" xfId="9664"/>
    <cellStyle name="20% - Accent6 4 3 9 2" xfId="17942"/>
    <cellStyle name="20% - Accent6 4 3 9 2 2" xfId="37004"/>
    <cellStyle name="20% - Accent6 4 3 9 2 3" xfId="56065"/>
    <cellStyle name="20% - Accent6 4 3 9 3" xfId="28726"/>
    <cellStyle name="20% - Accent6 4 3 9 4" xfId="47787"/>
    <cellStyle name="20% - Accent6 4 4" xfId="1101"/>
    <cellStyle name="20% - Accent6 4 4 10" xfId="12314"/>
    <cellStyle name="20% - Accent6 4 4 10 2" xfId="31376"/>
    <cellStyle name="20% - Accent6 4 4 10 3" xfId="50437"/>
    <cellStyle name="20% - Accent6 4 4 11" xfId="20455"/>
    <cellStyle name="20% - Accent6 4 4 12" xfId="39516"/>
    <cellStyle name="20% - Accent6 4 4 2" xfId="1102"/>
    <cellStyle name="20% - Accent6 4 4 2 2" xfId="1103"/>
    <cellStyle name="20% - Accent6 4 4 2 2 2" xfId="7179"/>
    <cellStyle name="20% - Accent6 4 4 2 2 2 2" xfId="15461"/>
    <cellStyle name="20% - Accent6 4 4 2 2 2 2 2" xfId="34523"/>
    <cellStyle name="20% - Accent6 4 4 2 2 2 2 3" xfId="53584"/>
    <cellStyle name="20% - Accent6 4 4 2 2 2 3" xfId="26245"/>
    <cellStyle name="20% - Accent6 4 4 2 2 2 4" xfId="45306"/>
    <cellStyle name="20% - Accent6 4 4 2 2 3" xfId="9673"/>
    <cellStyle name="20% - Accent6 4 4 2 2 3 2" xfId="17951"/>
    <cellStyle name="20% - Accent6 4 4 2 2 3 2 2" xfId="37013"/>
    <cellStyle name="20% - Accent6 4 4 2 2 3 2 3" xfId="56074"/>
    <cellStyle name="20% - Accent6 4 4 2 2 3 3" xfId="28735"/>
    <cellStyle name="20% - Accent6 4 4 2 2 3 4" xfId="47796"/>
    <cellStyle name="20% - Accent6 4 4 2 2 4" xfId="3990"/>
    <cellStyle name="20% - Accent6 4 4 2 2 4 2" xfId="23100"/>
    <cellStyle name="20% - Accent6 4 4 2 2 4 3" xfId="42161"/>
    <cellStyle name="20% - Accent6 4 4 2 2 5" xfId="12316"/>
    <cellStyle name="20% - Accent6 4 4 2 2 5 2" xfId="31378"/>
    <cellStyle name="20% - Accent6 4 4 2 2 5 3" xfId="50439"/>
    <cellStyle name="20% - Accent6 4 4 2 2 6" xfId="20457"/>
    <cellStyle name="20% - Accent6 4 4 2 2 7" xfId="39518"/>
    <cellStyle name="20% - Accent6 4 4 2 3" xfId="7178"/>
    <cellStyle name="20% - Accent6 4 4 2 3 2" xfId="15460"/>
    <cellStyle name="20% - Accent6 4 4 2 3 2 2" xfId="34522"/>
    <cellStyle name="20% - Accent6 4 4 2 3 2 3" xfId="53583"/>
    <cellStyle name="20% - Accent6 4 4 2 3 3" xfId="26244"/>
    <cellStyle name="20% - Accent6 4 4 2 3 4" xfId="45305"/>
    <cellStyle name="20% - Accent6 4 4 2 4" xfId="9672"/>
    <cellStyle name="20% - Accent6 4 4 2 4 2" xfId="17950"/>
    <cellStyle name="20% - Accent6 4 4 2 4 2 2" xfId="37012"/>
    <cellStyle name="20% - Accent6 4 4 2 4 2 3" xfId="56073"/>
    <cellStyle name="20% - Accent6 4 4 2 4 3" xfId="28734"/>
    <cellStyle name="20% - Accent6 4 4 2 4 4" xfId="47795"/>
    <cellStyle name="20% - Accent6 4 4 2 5" xfId="3989"/>
    <cellStyle name="20% - Accent6 4 4 2 5 2" xfId="23099"/>
    <cellStyle name="20% - Accent6 4 4 2 5 3" xfId="42160"/>
    <cellStyle name="20% - Accent6 4 4 2 6" xfId="12315"/>
    <cellStyle name="20% - Accent6 4 4 2 6 2" xfId="31377"/>
    <cellStyle name="20% - Accent6 4 4 2 6 3" xfId="50438"/>
    <cellStyle name="20% - Accent6 4 4 2 7" xfId="20456"/>
    <cellStyle name="20% - Accent6 4 4 2 8" xfId="39517"/>
    <cellStyle name="20% - Accent6 4 4 3" xfId="1104"/>
    <cellStyle name="20% - Accent6 4 4 3 2" xfId="7180"/>
    <cellStyle name="20% - Accent6 4 4 3 2 2" xfId="15462"/>
    <cellStyle name="20% - Accent6 4 4 3 2 2 2" xfId="34524"/>
    <cellStyle name="20% - Accent6 4 4 3 2 2 3" xfId="53585"/>
    <cellStyle name="20% - Accent6 4 4 3 2 3" xfId="26246"/>
    <cellStyle name="20% - Accent6 4 4 3 2 4" xfId="45307"/>
    <cellStyle name="20% - Accent6 4 4 3 3" xfId="9674"/>
    <cellStyle name="20% - Accent6 4 4 3 3 2" xfId="17952"/>
    <cellStyle name="20% - Accent6 4 4 3 3 2 2" xfId="37014"/>
    <cellStyle name="20% - Accent6 4 4 3 3 2 3" xfId="56075"/>
    <cellStyle name="20% - Accent6 4 4 3 3 3" xfId="28736"/>
    <cellStyle name="20% - Accent6 4 4 3 3 4" xfId="47797"/>
    <cellStyle name="20% - Accent6 4 4 3 4" xfId="3991"/>
    <cellStyle name="20% - Accent6 4 4 3 4 2" xfId="23101"/>
    <cellStyle name="20% - Accent6 4 4 3 4 3" xfId="42162"/>
    <cellStyle name="20% - Accent6 4 4 3 5" xfId="12317"/>
    <cellStyle name="20% - Accent6 4 4 3 5 2" xfId="31379"/>
    <cellStyle name="20% - Accent6 4 4 3 5 3" xfId="50440"/>
    <cellStyle name="20% - Accent6 4 4 3 6" xfId="20458"/>
    <cellStyle name="20% - Accent6 4 4 3 7" xfId="39519"/>
    <cellStyle name="20% - Accent6 4 4 4" xfId="1105"/>
    <cellStyle name="20% - Accent6 4 4 4 2" xfId="7181"/>
    <cellStyle name="20% - Accent6 4 4 4 2 2" xfId="15463"/>
    <cellStyle name="20% - Accent6 4 4 4 2 2 2" xfId="34525"/>
    <cellStyle name="20% - Accent6 4 4 4 2 2 3" xfId="53586"/>
    <cellStyle name="20% - Accent6 4 4 4 2 3" xfId="26247"/>
    <cellStyle name="20% - Accent6 4 4 4 2 4" xfId="45308"/>
    <cellStyle name="20% - Accent6 4 4 4 3" xfId="9675"/>
    <cellStyle name="20% - Accent6 4 4 4 3 2" xfId="17953"/>
    <cellStyle name="20% - Accent6 4 4 4 3 2 2" xfId="37015"/>
    <cellStyle name="20% - Accent6 4 4 4 3 2 3" xfId="56076"/>
    <cellStyle name="20% - Accent6 4 4 4 3 3" xfId="28737"/>
    <cellStyle name="20% - Accent6 4 4 4 3 4" xfId="47798"/>
    <cellStyle name="20% - Accent6 4 4 4 4" xfId="3992"/>
    <cellStyle name="20% - Accent6 4 4 4 4 2" xfId="23102"/>
    <cellStyle name="20% - Accent6 4 4 4 4 3" xfId="42163"/>
    <cellStyle name="20% - Accent6 4 4 4 5" xfId="12318"/>
    <cellStyle name="20% - Accent6 4 4 4 5 2" xfId="31380"/>
    <cellStyle name="20% - Accent6 4 4 4 5 3" xfId="50441"/>
    <cellStyle name="20% - Accent6 4 4 4 6" xfId="20459"/>
    <cellStyle name="20% - Accent6 4 4 4 7" xfId="39520"/>
    <cellStyle name="20% - Accent6 4 4 5" xfId="3993"/>
    <cellStyle name="20% - Accent6 4 4 5 2" xfId="12319"/>
    <cellStyle name="20% - Accent6 4 4 5 2 2" xfId="31381"/>
    <cellStyle name="20% - Accent6 4 4 5 2 3" xfId="50442"/>
    <cellStyle name="20% - Accent6 4 4 5 3" xfId="23103"/>
    <cellStyle name="20% - Accent6 4 4 5 4" xfId="42164"/>
    <cellStyle name="20% - Accent6 4 4 6" xfId="5799"/>
    <cellStyle name="20% - Accent6 4 4 6 2" xfId="14081"/>
    <cellStyle name="20% - Accent6 4 4 6 2 2" xfId="33143"/>
    <cellStyle name="20% - Accent6 4 4 6 2 3" xfId="52204"/>
    <cellStyle name="20% - Accent6 4 4 6 3" xfId="24865"/>
    <cellStyle name="20% - Accent6 4 4 6 4" xfId="43926"/>
    <cellStyle name="20% - Accent6 4 4 7" xfId="7177"/>
    <cellStyle name="20% - Accent6 4 4 7 2" xfId="15459"/>
    <cellStyle name="20% - Accent6 4 4 7 2 2" xfId="34521"/>
    <cellStyle name="20% - Accent6 4 4 7 2 3" xfId="53582"/>
    <cellStyle name="20% - Accent6 4 4 7 3" xfId="26243"/>
    <cellStyle name="20% - Accent6 4 4 7 4" xfId="45304"/>
    <cellStyle name="20% - Accent6 4 4 8" xfId="9671"/>
    <cellStyle name="20% - Accent6 4 4 8 2" xfId="17949"/>
    <cellStyle name="20% - Accent6 4 4 8 2 2" xfId="37011"/>
    <cellStyle name="20% - Accent6 4 4 8 2 3" xfId="56072"/>
    <cellStyle name="20% - Accent6 4 4 8 3" xfId="28733"/>
    <cellStyle name="20% - Accent6 4 4 8 4" xfId="47794"/>
    <cellStyle name="20% - Accent6 4 4 9" xfId="3988"/>
    <cellStyle name="20% - Accent6 4 4 9 2" xfId="23098"/>
    <cellStyle name="20% - Accent6 4 4 9 3" xfId="42159"/>
    <cellStyle name="20% - Accent6 4 5" xfId="1106"/>
    <cellStyle name="20% - Accent6 4 5 2" xfId="1107"/>
    <cellStyle name="20% - Accent6 4 5 2 2" xfId="7183"/>
    <cellStyle name="20% - Accent6 4 5 2 2 2" xfId="15465"/>
    <cellStyle name="20% - Accent6 4 5 2 2 2 2" xfId="34527"/>
    <cellStyle name="20% - Accent6 4 5 2 2 2 3" xfId="53588"/>
    <cellStyle name="20% - Accent6 4 5 2 2 3" xfId="26249"/>
    <cellStyle name="20% - Accent6 4 5 2 2 4" xfId="45310"/>
    <cellStyle name="20% - Accent6 4 5 2 3" xfId="9677"/>
    <cellStyle name="20% - Accent6 4 5 2 3 2" xfId="17955"/>
    <cellStyle name="20% - Accent6 4 5 2 3 2 2" xfId="37017"/>
    <cellStyle name="20% - Accent6 4 5 2 3 2 3" xfId="56078"/>
    <cellStyle name="20% - Accent6 4 5 2 3 3" xfId="28739"/>
    <cellStyle name="20% - Accent6 4 5 2 3 4" xfId="47800"/>
    <cellStyle name="20% - Accent6 4 5 2 4" xfId="3995"/>
    <cellStyle name="20% - Accent6 4 5 2 4 2" xfId="23105"/>
    <cellStyle name="20% - Accent6 4 5 2 4 3" xfId="42166"/>
    <cellStyle name="20% - Accent6 4 5 2 5" xfId="12321"/>
    <cellStyle name="20% - Accent6 4 5 2 5 2" xfId="31383"/>
    <cellStyle name="20% - Accent6 4 5 2 5 3" xfId="50444"/>
    <cellStyle name="20% - Accent6 4 5 2 6" xfId="20461"/>
    <cellStyle name="20% - Accent6 4 5 2 7" xfId="39522"/>
    <cellStyle name="20% - Accent6 4 5 3" xfId="7182"/>
    <cellStyle name="20% - Accent6 4 5 3 2" xfId="15464"/>
    <cellStyle name="20% - Accent6 4 5 3 2 2" xfId="34526"/>
    <cellStyle name="20% - Accent6 4 5 3 2 3" xfId="53587"/>
    <cellStyle name="20% - Accent6 4 5 3 3" xfId="26248"/>
    <cellStyle name="20% - Accent6 4 5 3 4" xfId="45309"/>
    <cellStyle name="20% - Accent6 4 5 4" xfId="9676"/>
    <cellStyle name="20% - Accent6 4 5 4 2" xfId="17954"/>
    <cellStyle name="20% - Accent6 4 5 4 2 2" xfId="37016"/>
    <cellStyle name="20% - Accent6 4 5 4 2 3" xfId="56077"/>
    <cellStyle name="20% - Accent6 4 5 4 3" xfId="28738"/>
    <cellStyle name="20% - Accent6 4 5 4 4" xfId="47799"/>
    <cellStyle name="20% - Accent6 4 5 5" xfId="3994"/>
    <cellStyle name="20% - Accent6 4 5 5 2" xfId="23104"/>
    <cellStyle name="20% - Accent6 4 5 5 3" xfId="42165"/>
    <cellStyle name="20% - Accent6 4 5 6" xfId="12320"/>
    <cellStyle name="20% - Accent6 4 5 6 2" xfId="31382"/>
    <cellStyle name="20% - Accent6 4 5 6 3" xfId="50443"/>
    <cellStyle name="20% - Accent6 4 5 7" xfId="20460"/>
    <cellStyle name="20% - Accent6 4 5 8" xfId="39521"/>
    <cellStyle name="20% - Accent6 4 6" xfId="1108"/>
    <cellStyle name="20% - Accent6 4 6 2" xfId="1109"/>
    <cellStyle name="20% - Accent6 4 6 2 2" xfId="7185"/>
    <cellStyle name="20% - Accent6 4 6 2 2 2" xfId="15467"/>
    <cellStyle name="20% - Accent6 4 6 2 2 2 2" xfId="34529"/>
    <cellStyle name="20% - Accent6 4 6 2 2 2 3" xfId="53590"/>
    <cellStyle name="20% - Accent6 4 6 2 2 3" xfId="26251"/>
    <cellStyle name="20% - Accent6 4 6 2 2 4" xfId="45312"/>
    <cellStyle name="20% - Accent6 4 6 2 3" xfId="9679"/>
    <cellStyle name="20% - Accent6 4 6 2 3 2" xfId="17957"/>
    <cellStyle name="20% - Accent6 4 6 2 3 2 2" xfId="37019"/>
    <cellStyle name="20% - Accent6 4 6 2 3 2 3" xfId="56080"/>
    <cellStyle name="20% - Accent6 4 6 2 3 3" xfId="28741"/>
    <cellStyle name="20% - Accent6 4 6 2 3 4" xfId="47802"/>
    <cellStyle name="20% - Accent6 4 6 2 4" xfId="3997"/>
    <cellStyle name="20% - Accent6 4 6 2 4 2" xfId="23107"/>
    <cellStyle name="20% - Accent6 4 6 2 4 3" xfId="42168"/>
    <cellStyle name="20% - Accent6 4 6 2 5" xfId="12323"/>
    <cellStyle name="20% - Accent6 4 6 2 5 2" xfId="31385"/>
    <cellStyle name="20% - Accent6 4 6 2 5 3" xfId="50446"/>
    <cellStyle name="20% - Accent6 4 6 2 6" xfId="20463"/>
    <cellStyle name="20% - Accent6 4 6 2 7" xfId="39524"/>
    <cellStyle name="20% - Accent6 4 6 3" xfId="7184"/>
    <cellStyle name="20% - Accent6 4 6 3 2" xfId="15466"/>
    <cellStyle name="20% - Accent6 4 6 3 2 2" xfId="34528"/>
    <cellStyle name="20% - Accent6 4 6 3 2 3" xfId="53589"/>
    <cellStyle name="20% - Accent6 4 6 3 3" xfId="26250"/>
    <cellStyle name="20% - Accent6 4 6 3 4" xfId="45311"/>
    <cellStyle name="20% - Accent6 4 6 4" xfId="9678"/>
    <cellStyle name="20% - Accent6 4 6 4 2" xfId="17956"/>
    <cellStyle name="20% - Accent6 4 6 4 2 2" xfId="37018"/>
    <cellStyle name="20% - Accent6 4 6 4 2 3" xfId="56079"/>
    <cellStyle name="20% - Accent6 4 6 4 3" xfId="28740"/>
    <cellStyle name="20% - Accent6 4 6 4 4" xfId="47801"/>
    <cellStyle name="20% - Accent6 4 6 5" xfId="3996"/>
    <cellStyle name="20% - Accent6 4 6 5 2" xfId="23106"/>
    <cellStyle name="20% - Accent6 4 6 5 3" xfId="42167"/>
    <cellStyle name="20% - Accent6 4 6 6" xfId="12322"/>
    <cellStyle name="20% - Accent6 4 6 6 2" xfId="31384"/>
    <cellStyle name="20% - Accent6 4 6 6 3" xfId="50445"/>
    <cellStyle name="20% - Accent6 4 6 7" xfId="20462"/>
    <cellStyle name="20% - Accent6 4 6 8" xfId="39523"/>
    <cellStyle name="20% - Accent6 4 7" xfId="1110"/>
    <cellStyle name="20% - Accent6 4 7 2" xfId="7186"/>
    <cellStyle name="20% - Accent6 4 7 2 2" xfId="15468"/>
    <cellStyle name="20% - Accent6 4 7 2 2 2" xfId="34530"/>
    <cellStyle name="20% - Accent6 4 7 2 2 3" xfId="53591"/>
    <cellStyle name="20% - Accent6 4 7 2 3" xfId="26252"/>
    <cellStyle name="20% - Accent6 4 7 2 4" xfId="45313"/>
    <cellStyle name="20% - Accent6 4 7 3" xfId="9680"/>
    <cellStyle name="20% - Accent6 4 7 3 2" xfId="17958"/>
    <cellStyle name="20% - Accent6 4 7 3 2 2" xfId="37020"/>
    <cellStyle name="20% - Accent6 4 7 3 2 3" xfId="56081"/>
    <cellStyle name="20% - Accent6 4 7 3 3" xfId="28742"/>
    <cellStyle name="20% - Accent6 4 7 3 4" xfId="47803"/>
    <cellStyle name="20% - Accent6 4 7 4" xfId="3998"/>
    <cellStyle name="20% - Accent6 4 7 4 2" xfId="23108"/>
    <cellStyle name="20% - Accent6 4 7 4 3" xfId="42169"/>
    <cellStyle name="20% - Accent6 4 7 5" xfId="12324"/>
    <cellStyle name="20% - Accent6 4 7 5 2" xfId="31386"/>
    <cellStyle name="20% - Accent6 4 7 5 3" xfId="50447"/>
    <cellStyle name="20% - Accent6 4 7 6" xfId="20464"/>
    <cellStyle name="20% - Accent6 4 7 7" xfId="39525"/>
    <cellStyle name="20% - Accent6 4 8" xfId="1111"/>
    <cellStyle name="20% - Accent6 4 8 2" xfId="7187"/>
    <cellStyle name="20% - Accent6 4 8 2 2" xfId="15469"/>
    <cellStyle name="20% - Accent6 4 8 2 2 2" xfId="34531"/>
    <cellStyle name="20% - Accent6 4 8 2 2 3" xfId="53592"/>
    <cellStyle name="20% - Accent6 4 8 2 3" xfId="26253"/>
    <cellStyle name="20% - Accent6 4 8 2 4" xfId="45314"/>
    <cellStyle name="20% - Accent6 4 8 3" xfId="9681"/>
    <cellStyle name="20% - Accent6 4 8 3 2" xfId="17959"/>
    <cellStyle name="20% - Accent6 4 8 3 2 2" xfId="37021"/>
    <cellStyle name="20% - Accent6 4 8 3 2 3" xfId="56082"/>
    <cellStyle name="20% - Accent6 4 8 3 3" xfId="28743"/>
    <cellStyle name="20% - Accent6 4 8 3 4" xfId="47804"/>
    <cellStyle name="20% - Accent6 4 8 4" xfId="3999"/>
    <cellStyle name="20% - Accent6 4 8 4 2" xfId="23109"/>
    <cellStyle name="20% - Accent6 4 8 4 3" xfId="42170"/>
    <cellStyle name="20% - Accent6 4 8 5" xfId="12325"/>
    <cellStyle name="20% - Accent6 4 8 5 2" xfId="31387"/>
    <cellStyle name="20% - Accent6 4 8 5 3" xfId="50448"/>
    <cellStyle name="20% - Accent6 4 8 6" xfId="20465"/>
    <cellStyle name="20% - Accent6 4 8 7" xfId="39526"/>
    <cellStyle name="20% - Accent6 4 9" xfId="4000"/>
    <cellStyle name="20% - Accent6 4 9 2" xfId="12326"/>
    <cellStyle name="20% - Accent6 4 9 2 2" xfId="31388"/>
    <cellStyle name="20% - Accent6 4 9 2 3" xfId="50449"/>
    <cellStyle name="20% - Accent6 4 9 3" xfId="23110"/>
    <cellStyle name="20% - Accent6 4 9 4" xfId="42171"/>
    <cellStyle name="20% - Accent6 5" xfId="1112"/>
    <cellStyle name="20% - Accent6 5 10" xfId="4001"/>
    <cellStyle name="20% - Accent6 5 10 2" xfId="23111"/>
    <cellStyle name="20% - Accent6 5 10 3" xfId="42172"/>
    <cellStyle name="20% - Accent6 5 11" xfId="12327"/>
    <cellStyle name="20% - Accent6 5 11 2" xfId="31389"/>
    <cellStyle name="20% - Accent6 5 11 3" xfId="50450"/>
    <cellStyle name="20% - Accent6 5 12" xfId="20466"/>
    <cellStyle name="20% - Accent6 5 13" xfId="39527"/>
    <cellStyle name="20% - Accent6 5 2" xfId="1113"/>
    <cellStyle name="20% - Accent6 5 2 2" xfId="1114"/>
    <cellStyle name="20% - Accent6 5 2 2 2" xfId="7190"/>
    <cellStyle name="20% - Accent6 5 2 2 2 2" xfId="15472"/>
    <cellStyle name="20% - Accent6 5 2 2 2 2 2" xfId="34534"/>
    <cellStyle name="20% - Accent6 5 2 2 2 2 3" xfId="53595"/>
    <cellStyle name="20% - Accent6 5 2 2 2 3" xfId="26256"/>
    <cellStyle name="20% - Accent6 5 2 2 2 4" xfId="45317"/>
    <cellStyle name="20% - Accent6 5 2 2 3" xfId="9684"/>
    <cellStyle name="20% - Accent6 5 2 2 3 2" xfId="17962"/>
    <cellStyle name="20% - Accent6 5 2 2 3 2 2" xfId="37024"/>
    <cellStyle name="20% - Accent6 5 2 2 3 2 3" xfId="56085"/>
    <cellStyle name="20% - Accent6 5 2 2 3 3" xfId="28746"/>
    <cellStyle name="20% - Accent6 5 2 2 3 4" xfId="47807"/>
    <cellStyle name="20% - Accent6 5 2 2 4" xfId="4003"/>
    <cellStyle name="20% - Accent6 5 2 2 4 2" xfId="23113"/>
    <cellStyle name="20% - Accent6 5 2 2 4 3" xfId="42174"/>
    <cellStyle name="20% - Accent6 5 2 2 5" xfId="12329"/>
    <cellStyle name="20% - Accent6 5 2 2 5 2" xfId="31391"/>
    <cellStyle name="20% - Accent6 5 2 2 5 3" xfId="50452"/>
    <cellStyle name="20% - Accent6 5 2 2 6" xfId="20468"/>
    <cellStyle name="20% - Accent6 5 2 2 7" xfId="39529"/>
    <cellStyle name="20% - Accent6 5 2 3" xfId="7189"/>
    <cellStyle name="20% - Accent6 5 2 3 2" xfId="15471"/>
    <cellStyle name="20% - Accent6 5 2 3 2 2" xfId="34533"/>
    <cellStyle name="20% - Accent6 5 2 3 2 3" xfId="53594"/>
    <cellStyle name="20% - Accent6 5 2 3 3" xfId="26255"/>
    <cellStyle name="20% - Accent6 5 2 3 4" xfId="45316"/>
    <cellStyle name="20% - Accent6 5 2 4" xfId="9683"/>
    <cellStyle name="20% - Accent6 5 2 4 2" xfId="17961"/>
    <cellStyle name="20% - Accent6 5 2 4 2 2" xfId="37023"/>
    <cellStyle name="20% - Accent6 5 2 4 2 3" xfId="56084"/>
    <cellStyle name="20% - Accent6 5 2 4 3" xfId="28745"/>
    <cellStyle name="20% - Accent6 5 2 4 4" xfId="47806"/>
    <cellStyle name="20% - Accent6 5 2 5" xfId="4002"/>
    <cellStyle name="20% - Accent6 5 2 5 2" xfId="23112"/>
    <cellStyle name="20% - Accent6 5 2 5 3" xfId="42173"/>
    <cellStyle name="20% - Accent6 5 2 6" xfId="12328"/>
    <cellStyle name="20% - Accent6 5 2 6 2" xfId="31390"/>
    <cellStyle name="20% - Accent6 5 2 6 3" xfId="50451"/>
    <cellStyle name="20% - Accent6 5 2 7" xfId="20467"/>
    <cellStyle name="20% - Accent6 5 2 8" xfId="39528"/>
    <cellStyle name="20% - Accent6 5 3" xfId="1115"/>
    <cellStyle name="20% - Accent6 5 3 2" xfId="1116"/>
    <cellStyle name="20% - Accent6 5 3 2 2" xfId="7192"/>
    <cellStyle name="20% - Accent6 5 3 2 2 2" xfId="15474"/>
    <cellStyle name="20% - Accent6 5 3 2 2 2 2" xfId="34536"/>
    <cellStyle name="20% - Accent6 5 3 2 2 2 3" xfId="53597"/>
    <cellStyle name="20% - Accent6 5 3 2 2 3" xfId="26258"/>
    <cellStyle name="20% - Accent6 5 3 2 2 4" xfId="45319"/>
    <cellStyle name="20% - Accent6 5 3 2 3" xfId="9686"/>
    <cellStyle name="20% - Accent6 5 3 2 3 2" xfId="17964"/>
    <cellStyle name="20% - Accent6 5 3 2 3 2 2" xfId="37026"/>
    <cellStyle name="20% - Accent6 5 3 2 3 2 3" xfId="56087"/>
    <cellStyle name="20% - Accent6 5 3 2 3 3" xfId="28748"/>
    <cellStyle name="20% - Accent6 5 3 2 3 4" xfId="47809"/>
    <cellStyle name="20% - Accent6 5 3 2 4" xfId="4005"/>
    <cellStyle name="20% - Accent6 5 3 2 4 2" xfId="23115"/>
    <cellStyle name="20% - Accent6 5 3 2 4 3" xfId="42176"/>
    <cellStyle name="20% - Accent6 5 3 2 5" xfId="12331"/>
    <cellStyle name="20% - Accent6 5 3 2 5 2" xfId="31393"/>
    <cellStyle name="20% - Accent6 5 3 2 5 3" xfId="50454"/>
    <cellStyle name="20% - Accent6 5 3 2 6" xfId="20470"/>
    <cellStyle name="20% - Accent6 5 3 2 7" xfId="39531"/>
    <cellStyle name="20% - Accent6 5 3 3" xfId="7191"/>
    <cellStyle name="20% - Accent6 5 3 3 2" xfId="15473"/>
    <cellStyle name="20% - Accent6 5 3 3 2 2" xfId="34535"/>
    <cellStyle name="20% - Accent6 5 3 3 2 3" xfId="53596"/>
    <cellStyle name="20% - Accent6 5 3 3 3" xfId="26257"/>
    <cellStyle name="20% - Accent6 5 3 3 4" xfId="45318"/>
    <cellStyle name="20% - Accent6 5 3 4" xfId="9685"/>
    <cellStyle name="20% - Accent6 5 3 4 2" xfId="17963"/>
    <cellStyle name="20% - Accent6 5 3 4 2 2" xfId="37025"/>
    <cellStyle name="20% - Accent6 5 3 4 2 3" xfId="56086"/>
    <cellStyle name="20% - Accent6 5 3 4 3" xfId="28747"/>
    <cellStyle name="20% - Accent6 5 3 4 4" xfId="47808"/>
    <cellStyle name="20% - Accent6 5 3 5" xfId="4004"/>
    <cellStyle name="20% - Accent6 5 3 5 2" xfId="23114"/>
    <cellStyle name="20% - Accent6 5 3 5 3" xfId="42175"/>
    <cellStyle name="20% - Accent6 5 3 6" xfId="12330"/>
    <cellStyle name="20% - Accent6 5 3 6 2" xfId="31392"/>
    <cellStyle name="20% - Accent6 5 3 6 3" xfId="50453"/>
    <cellStyle name="20% - Accent6 5 3 7" xfId="20469"/>
    <cellStyle name="20% - Accent6 5 3 8" xfId="39530"/>
    <cellStyle name="20% - Accent6 5 4" xfId="1117"/>
    <cellStyle name="20% - Accent6 5 4 2" xfId="7193"/>
    <cellStyle name="20% - Accent6 5 4 2 2" xfId="15475"/>
    <cellStyle name="20% - Accent6 5 4 2 2 2" xfId="34537"/>
    <cellStyle name="20% - Accent6 5 4 2 2 3" xfId="53598"/>
    <cellStyle name="20% - Accent6 5 4 2 3" xfId="26259"/>
    <cellStyle name="20% - Accent6 5 4 2 4" xfId="45320"/>
    <cellStyle name="20% - Accent6 5 4 3" xfId="9687"/>
    <cellStyle name="20% - Accent6 5 4 3 2" xfId="17965"/>
    <cellStyle name="20% - Accent6 5 4 3 2 2" xfId="37027"/>
    <cellStyle name="20% - Accent6 5 4 3 2 3" xfId="56088"/>
    <cellStyle name="20% - Accent6 5 4 3 3" xfId="28749"/>
    <cellStyle name="20% - Accent6 5 4 3 4" xfId="47810"/>
    <cellStyle name="20% - Accent6 5 4 4" xfId="4006"/>
    <cellStyle name="20% - Accent6 5 4 4 2" xfId="23116"/>
    <cellStyle name="20% - Accent6 5 4 4 3" xfId="42177"/>
    <cellStyle name="20% - Accent6 5 4 5" xfId="12332"/>
    <cellStyle name="20% - Accent6 5 4 5 2" xfId="31394"/>
    <cellStyle name="20% - Accent6 5 4 5 3" xfId="50455"/>
    <cellStyle name="20% - Accent6 5 4 6" xfId="20471"/>
    <cellStyle name="20% - Accent6 5 4 7" xfId="39532"/>
    <cellStyle name="20% - Accent6 5 5" xfId="1118"/>
    <cellStyle name="20% - Accent6 5 5 2" xfId="7194"/>
    <cellStyle name="20% - Accent6 5 5 2 2" xfId="15476"/>
    <cellStyle name="20% - Accent6 5 5 2 2 2" xfId="34538"/>
    <cellStyle name="20% - Accent6 5 5 2 2 3" xfId="53599"/>
    <cellStyle name="20% - Accent6 5 5 2 3" xfId="26260"/>
    <cellStyle name="20% - Accent6 5 5 2 4" xfId="45321"/>
    <cellStyle name="20% - Accent6 5 5 3" xfId="9688"/>
    <cellStyle name="20% - Accent6 5 5 3 2" xfId="17966"/>
    <cellStyle name="20% - Accent6 5 5 3 2 2" xfId="37028"/>
    <cellStyle name="20% - Accent6 5 5 3 2 3" xfId="56089"/>
    <cellStyle name="20% - Accent6 5 5 3 3" xfId="28750"/>
    <cellStyle name="20% - Accent6 5 5 3 4" xfId="47811"/>
    <cellStyle name="20% - Accent6 5 5 4" xfId="4007"/>
    <cellStyle name="20% - Accent6 5 5 4 2" xfId="23117"/>
    <cellStyle name="20% - Accent6 5 5 4 3" xfId="42178"/>
    <cellStyle name="20% - Accent6 5 5 5" xfId="12333"/>
    <cellStyle name="20% - Accent6 5 5 5 2" xfId="31395"/>
    <cellStyle name="20% - Accent6 5 5 5 3" xfId="50456"/>
    <cellStyle name="20% - Accent6 5 5 6" xfId="20472"/>
    <cellStyle name="20% - Accent6 5 5 7" xfId="39533"/>
    <cellStyle name="20% - Accent6 5 6" xfId="4008"/>
    <cellStyle name="20% - Accent6 5 6 2" xfId="12334"/>
    <cellStyle name="20% - Accent6 5 6 2 2" xfId="31396"/>
    <cellStyle name="20% - Accent6 5 6 2 3" xfId="50457"/>
    <cellStyle name="20% - Accent6 5 6 3" xfId="23118"/>
    <cellStyle name="20% - Accent6 5 6 4" xfId="42179"/>
    <cellStyle name="20% - Accent6 5 7" xfId="5745"/>
    <cellStyle name="20% - Accent6 5 7 2" xfId="14030"/>
    <cellStyle name="20% - Accent6 5 7 2 2" xfId="33092"/>
    <cellStyle name="20% - Accent6 5 7 2 3" xfId="52153"/>
    <cellStyle name="20% - Accent6 5 7 3" xfId="24814"/>
    <cellStyle name="20% - Accent6 5 7 4" xfId="43875"/>
    <cellStyle name="20% - Accent6 5 8" xfId="7188"/>
    <cellStyle name="20% - Accent6 5 8 2" xfId="15470"/>
    <cellStyle name="20% - Accent6 5 8 2 2" xfId="34532"/>
    <cellStyle name="20% - Accent6 5 8 2 3" xfId="53593"/>
    <cellStyle name="20% - Accent6 5 8 3" xfId="26254"/>
    <cellStyle name="20% - Accent6 5 8 4" xfId="45315"/>
    <cellStyle name="20% - Accent6 5 9" xfId="9682"/>
    <cellStyle name="20% - Accent6 5 9 2" xfId="17960"/>
    <cellStyle name="20% - Accent6 5 9 2 2" xfId="37022"/>
    <cellStyle name="20% - Accent6 5 9 2 3" xfId="56083"/>
    <cellStyle name="20% - Accent6 5 9 3" xfId="28744"/>
    <cellStyle name="20% - Accent6 5 9 4" xfId="47805"/>
    <cellStyle name="20% - Accent6 6" xfId="1119"/>
    <cellStyle name="20% - Accent6 6 10" xfId="4009"/>
    <cellStyle name="20% - Accent6 6 10 2" xfId="23119"/>
    <cellStyle name="20% - Accent6 6 10 3" xfId="42180"/>
    <cellStyle name="20% - Accent6 6 11" xfId="12335"/>
    <cellStyle name="20% - Accent6 6 11 2" xfId="31397"/>
    <cellStyle name="20% - Accent6 6 11 3" xfId="50458"/>
    <cellStyle name="20% - Accent6 6 12" xfId="20473"/>
    <cellStyle name="20% - Accent6 6 13" xfId="39534"/>
    <cellStyle name="20% - Accent6 6 2" xfId="1120"/>
    <cellStyle name="20% - Accent6 6 2 2" xfId="1121"/>
    <cellStyle name="20% - Accent6 6 2 2 2" xfId="7197"/>
    <cellStyle name="20% - Accent6 6 2 2 2 2" xfId="15479"/>
    <cellStyle name="20% - Accent6 6 2 2 2 2 2" xfId="34541"/>
    <cellStyle name="20% - Accent6 6 2 2 2 2 3" xfId="53602"/>
    <cellStyle name="20% - Accent6 6 2 2 2 3" xfId="26263"/>
    <cellStyle name="20% - Accent6 6 2 2 2 4" xfId="45324"/>
    <cellStyle name="20% - Accent6 6 2 2 3" xfId="9691"/>
    <cellStyle name="20% - Accent6 6 2 2 3 2" xfId="17969"/>
    <cellStyle name="20% - Accent6 6 2 2 3 2 2" xfId="37031"/>
    <cellStyle name="20% - Accent6 6 2 2 3 2 3" xfId="56092"/>
    <cellStyle name="20% - Accent6 6 2 2 3 3" xfId="28753"/>
    <cellStyle name="20% - Accent6 6 2 2 3 4" xfId="47814"/>
    <cellStyle name="20% - Accent6 6 2 2 4" xfId="4011"/>
    <cellStyle name="20% - Accent6 6 2 2 4 2" xfId="23121"/>
    <cellStyle name="20% - Accent6 6 2 2 4 3" xfId="42182"/>
    <cellStyle name="20% - Accent6 6 2 2 5" xfId="12337"/>
    <cellStyle name="20% - Accent6 6 2 2 5 2" xfId="31399"/>
    <cellStyle name="20% - Accent6 6 2 2 5 3" xfId="50460"/>
    <cellStyle name="20% - Accent6 6 2 2 6" xfId="20475"/>
    <cellStyle name="20% - Accent6 6 2 2 7" xfId="39536"/>
    <cellStyle name="20% - Accent6 6 2 3" xfId="7196"/>
    <cellStyle name="20% - Accent6 6 2 3 2" xfId="15478"/>
    <cellStyle name="20% - Accent6 6 2 3 2 2" xfId="34540"/>
    <cellStyle name="20% - Accent6 6 2 3 2 3" xfId="53601"/>
    <cellStyle name="20% - Accent6 6 2 3 3" xfId="26262"/>
    <cellStyle name="20% - Accent6 6 2 3 4" xfId="45323"/>
    <cellStyle name="20% - Accent6 6 2 4" xfId="9690"/>
    <cellStyle name="20% - Accent6 6 2 4 2" xfId="17968"/>
    <cellStyle name="20% - Accent6 6 2 4 2 2" xfId="37030"/>
    <cellStyle name="20% - Accent6 6 2 4 2 3" xfId="56091"/>
    <cellStyle name="20% - Accent6 6 2 4 3" xfId="28752"/>
    <cellStyle name="20% - Accent6 6 2 4 4" xfId="47813"/>
    <cellStyle name="20% - Accent6 6 2 5" xfId="4010"/>
    <cellStyle name="20% - Accent6 6 2 5 2" xfId="23120"/>
    <cellStyle name="20% - Accent6 6 2 5 3" xfId="42181"/>
    <cellStyle name="20% - Accent6 6 2 6" xfId="12336"/>
    <cellStyle name="20% - Accent6 6 2 6 2" xfId="31398"/>
    <cellStyle name="20% - Accent6 6 2 6 3" xfId="50459"/>
    <cellStyle name="20% - Accent6 6 2 7" xfId="20474"/>
    <cellStyle name="20% - Accent6 6 2 8" xfId="39535"/>
    <cellStyle name="20% - Accent6 6 3" xfId="1122"/>
    <cellStyle name="20% - Accent6 6 3 2" xfId="1123"/>
    <cellStyle name="20% - Accent6 6 3 2 2" xfId="7199"/>
    <cellStyle name="20% - Accent6 6 3 2 2 2" xfId="15481"/>
    <cellStyle name="20% - Accent6 6 3 2 2 2 2" xfId="34543"/>
    <cellStyle name="20% - Accent6 6 3 2 2 2 3" xfId="53604"/>
    <cellStyle name="20% - Accent6 6 3 2 2 3" xfId="26265"/>
    <cellStyle name="20% - Accent6 6 3 2 2 4" xfId="45326"/>
    <cellStyle name="20% - Accent6 6 3 2 3" xfId="9693"/>
    <cellStyle name="20% - Accent6 6 3 2 3 2" xfId="17971"/>
    <cellStyle name="20% - Accent6 6 3 2 3 2 2" xfId="37033"/>
    <cellStyle name="20% - Accent6 6 3 2 3 2 3" xfId="56094"/>
    <cellStyle name="20% - Accent6 6 3 2 3 3" xfId="28755"/>
    <cellStyle name="20% - Accent6 6 3 2 3 4" xfId="47816"/>
    <cellStyle name="20% - Accent6 6 3 2 4" xfId="4013"/>
    <cellStyle name="20% - Accent6 6 3 2 4 2" xfId="23123"/>
    <cellStyle name="20% - Accent6 6 3 2 4 3" xfId="42184"/>
    <cellStyle name="20% - Accent6 6 3 2 5" xfId="12339"/>
    <cellStyle name="20% - Accent6 6 3 2 5 2" xfId="31401"/>
    <cellStyle name="20% - Accent6 6 3 2 5 3" xfId="50462"/>
    <cellStyle name="20% - Accent6 6 3 2 6" xfId="20477"/>
    <cellStyle name="20% - Accent6 6 3 2 7" xfId="39538"/>
    <cellStyle name="20% - Accent6 6 3 3" xfId="7198"/>
    <cellStyle name="20% - Accent6 6 3 3 2" xfId="15480"/>
    <cellStyle name="20% - Accent6 6 3 3 2 2" xfId="34542"/>
    <cellStyle name="20% - Accent6 6 3 3 2 3" xfId="53603"/>
    <cellStyle name="20% - Accent6 6 3 3 3" xfId="26264"/>
    <cellStyle name="20% - Accent6 6 3 3 4" xfId="45325"/>
    <cellStyle name="20% - Accent6 6 3 4" xfId="9692"/>
    <cellStyle name="20% - Accent6 6 3 4 2" xfId="17970"/>
    <cellStyle name="20% - Accent6 6 3 4 2 2" xfId="37032"/>
    <cellStyle name="20% - Accent6 6 3 4 2 3" xfId="56093"/>
    <cellStyle name="20% - Accent6 6 3 4 3" xfId="28754"/>
    <cellStyle name="20% - Accent6 6 3 4 4" xfId="47815"/>
    <cellStyle name="20% - Accent6 6 3 5" xfId="4012"/>
    <cellStyle name="20% - Accent6 6 3 5 2" xfId="23122"/>
    <cellStyle name="20% - Accent6 6 3 5 3" xfId="42183"/>
    <cellStyle name="20% - Accent6 6 3 6" xfId="12338"/>
    <cellStyle name="20% - Accent6 6 3 6 2" xfId="31400"/>
    <cellStyle name="20% - Accent6 6 3 6 3" xfId="50461"/>
    <cellStyle name="20% - Accent6 6 3 7" xfId="20476"/>
    <cellStyle name="20% - Accent6 6 3 8" xfId="39537"/>
    <cellStyle name="20% - Accent6 6 4" xfId="1124"/>
    <cellStyle name="20% - Accent6 6 4 2" xfId="7200"/>
    <cellStyle name="20% - Accent6 6 4 2 2" xfId="15482"/>
    <cellStyle name="20% - Accent6 6 4 2 2 2" xfId="34544"/>
    <cellStyle name="20% - Accent6 6 4 2 2 3" xfId="53605"/>
    <cellStyle name="20% - Accent6 6 4 2 3" xfId="26266"/>
    <cellStyle name="20% - Accent6 6 4 2 4" xfId="45327"/>
    <cellStyle name="20% - Accent6 6 4 3" xfId="9694"/>
    <cellStyle name="20% - Accent6 6 4 3 2" xfId="17972"/>
    <cellStyle name="20% - Accent6 6 4 3 2 2" xfId="37034"/>
    <cellStyle name="20% - Accent6 6 4 3 2 3" xfId="56095"/>
    <cellStyle name="20% - Accent6 6 4 3 3" xfId="28756"/>
    <cellStyle name="20% - Accent6 6 4 3 4" xfId="47817"/>
    <cellStyle name="20% - Accent6 6 4 4" xfId="4014"/>
    <cellStyle name="20% - Accent6 6 4 4 2" xfId="23124"/>
    <cellStyle name="20% - Accent6 6 4 4 3" xfId="42185"/>
    <cellStyle name="20% - Accent6 6 4 5" xfId="12340"/>
    <cellStyle name="20% - Accent6 6 4 5 2" xfId="31402"/>
    <cellStyle name="20% - Accent6 6 4 5 3" xfId="50463"/>
    <cellStyle name="20% - Accent6 6 4 6" xfId="20478"/>
    <cellStyle name="20% - Accent6 6 4 7" xfId="39539"/>
    <cellStyle name="20% - Accent6 6 5" xfId="1125"/>
    <cellStyle name="20% - Accent6 6 5 2" xfId="7201"/>
    <cellStyle name="20% - Accent6 6 5 2 2" xfId="15483"/>
    <cellStyle name="20% - Accent6 6 5 2 2 2" xfId="34545"/>
    <cellStyle name="20% - Accent6 6 5 2 2 3" xfId="53606"/>
    <cellStyle name="20% - Accent6 6 5 2 3" xfId="26267"/>
    <cellStyle name="20% - Accent6 6 5 2 4" xfId="45328"/>
    <cellStyle name="20% - Accent6 6 5 3" xfId="9695"/>
    <cellStyle name="20% - Accent6 6 5 3 2" xfId="17973"/>
    <cellStyle name="20% - Accent6 6 5 3 2 2" xfId="37035"/>
    <cellStyle name="20% - Accent6 6 5 3 2 3" xfId="56096"/>
    <cellStyle name="20% - Accent6 6 5 3 3" xfId="28757"/>
    <cellStyle name="20% - Accent6 6 5 3 4" xfId="47818"/>
    <cellStyle name="20% - Accent6 6 5 4" xfId="4015"/>
    <cellStyle name="20% - Accent6 6 5 4 2" xfId="23125"/>
    <cellStyle name="20% - Accent6 6 5 4 3" xfId="42186"/>
    <cellStyle name="20% - Accent6 6 5 5" xfId="12341"/>
    <cellStyle name="20% - Accent6 6 5 5 2" xfId="31403"/>
    <cellStyle name="20% - Accent6 6 5 5 3" xfId="50464"/>
    <cellStyle name="20% - Accent6 6 5 6" xfId="20479"/>
    <cellStyle name="20% - Accent6 6 5 7" xfId="39540"/>
    <cellStyle name="20% - Accent6 6 6" xfId="4016"/>
    <cellStyle name="20% - Accent6 6 6 2" xfId="12342"/>
    <cellStyle name="20% - Accent6 6 6 2 2" xfId="31404"/>
    <cellStyle name="20% - Accent6 6 6 2 3" xfId="50465"/>
    <cellStyle name="20% - Accent6 6 6 3" xfId="23126"/>
    <cellStyle name="20% - Accent6 6 6 4" xfId="42187"/>
    <cellStyle name="20% - Accent6 6 7" xfId="5834"/>
    <cellStyle name="20% - Accent6 6 7 2" xfId="14116"/>
    <cellStyle name="20% - Accent6 6 7 2 2" xfId="33178"/>
    <cellStyle name="20% - Accent6 6 7 2 3" xfId="52239"/>
    <cellStyle name="20% - Accent6 6 7 3" xfId="24900"/>
    <cellStyle name="20% - Accent6 6 7 4" xfId="43961"/>
    <cellStyle name="20% - Accent6 6 8" xfId="7195"/>
    <cellStyle name="20% - Accent6 6 8 2" xfId="15477"/>
    <cellStyle name="20% - Accent6 6 8 2 2" xfId="34539"/>
    <cellStyle name="20% - Accent6 6 8 2 3" xfId="53600"/>
    <cellStyle name="20% - Accent6 6 8 3" xfId="26261"/>
    <cellStyle name="20% - Accent6 6 8 4" xfId="45322"/>
    <cellStyle name="20% - Accent6 6 9" xfId="9689"/>
    <cellStyle name="20% - Accent6 6 9 2" xfId="17967"/>
    <cellStyle name="20% - Accent6 6 9 2 2" xfId="37029"/>
    <cellStyle name="20% - Accent6 6 9 2 3" xfId="56090"/>
    <cellStyle name="20% - Accent6 6 9 3" xfId="28751"/>
    <cellStyle name="20% - Accent6 6 9 4" xfId="47812"/>
    <cellStyle name="20% - Accent6 7" xfId="1126"/>
    <cellStyle name="20% - Accent6 7 10" xfId="4017"/>
    <cellStyle name="20% - Accent6 7 10 2" xfId="23127"/>
    <cellStyle name="20% - Accent6 7 10 3" xfId="42188"/>
    <cellStyle name="20% - Accent6 7 11" xfId="12343"/>
    <cellStyle name="20% - Accent6 7 11 2" xfId="31405"/>
    <cellStyle name="20% - Accent6 7 11 3" xfId="50466"/>
    <cellStyle name="20% - Accent6 7 12" xfId="20480"/>
    <cellStyle name="20% - Accent6 7 13" xfId="39541"/>
    <cellStyle name="20% - Accent6 7 2" xfId="1127"/>
    <cellStyle name="20% - Accent6 7 2 2" xfId="1128"/>
    <cellStyle name="20% - Accent6 7 2 2 2" xfId="7204"/>
    <cellStyle name="20% - Accent6 7 2 2 2 2" xfId="15486"/>
    <cellStyle name="20% - Accent6 7 2 2 2 2 2" xfId="34548"/>
    <cellStyle name="20% - Accent6 7 2 2 2 2 3" xfId="53609"/>
    <cellStyle name="20% - Accent6 7 2 2 2 3" xfId="26270"/>
    <cellStyle name="20% - Accent6 7 2 2 2 4" xfId="45331"/>
    <cellStyle name="20% - Accent6 7 2 2 3" xfId="9698"/>
    <cellStyle name="20% - Accent6 7 2 2 3 2" xfId="17976"/>
    <cellStyle name="20% - Accent6 7 2 2 3 2 2" xfId="37038"/>
    <cellStyle name="20% - Accent6 7 2 2 3 2 3" xfId="56099"/>
    <cellStyle name="20% - Accent6 7 2 2 3 3" xfId="28760"/>
    <cellStyle name="20% - Accent6 7 2 2 3 4" xfId="47821"/>
    <cellStyle name="20% - Accent6 7 2 2 4" xfId="4019"/>
    <cellStyle name="20% - Accent6 7 2 2 4 2" xfId="23129"/>
    <cellStyle name="20% - Accent6 7 2 2 4 3" xfId="42190"/>
    <cellStyle name="20% - Accent6 7 2 2 5" xfId="12345"/>
    <cellStyle name="20% - Accent6 7 2 2 5 2" xfId="31407"/>
    <cellStyle name="20% - Accent6 7 2 2 5 3" xfId="50468"/>
    <cellStyle name="20% - Accent6 7 2 2 6" xfId="20482"/>
    <cellStyle name="20% - Accent6 7 2 2 7" xfId="39543"/>
    <cellStyle name="20% - Accent6 7 2 3" xfId="7203"/>
    <cellStyle name="20% - Accent6 7 2 3 2" xfId="15485"/>
    <cellStyle name="20% - Accent6 7 2 3 2 2" xfId="34547"/>
    <cellStyle name="20% - Accent6 7 2 3 2 3" xfId="53608"/>
    <cellStyle name="20% - Accent6 7 2 3 3" xfId="26269"/>
    <cellStyle name="20% - Accent6 7 2 3 4" xfId="45330"/>
    <cellStyle name="20% - Accent6 7 2 4" xfId="9697"/>
    <cellStyle name="20% - Accent6 7 2 4 2" xfId="17975"/>
    <cellStyle name="20% - Accent6 7 2 4 2 2" xfId="37037"/>
    <cellStyle name="20% - Accent6 7 2 4 2 3" xfId="56098"/>
    <cellStyle name="20% - Accent6 7 2 4 3" xfId="28759"/>
    <cellStyle name="20% - Accent6 7 2 4 4" xfId="47820"/>
    <cellStyle name="20% - Accent6 7 2 5" xfId="4018"/>
    <cellStyle name="20% - Accent6 7 2 5 2" xfId="23128"/>
    <cellStyle name="20% - Accent6 7 2 5 3" xfId="42189"/>
    <cellStyle name="20% - Accent6 7 2 6" xfId="12344"/>
    <cellStyle name="20% - Accent6 7 2 6 2" xfId="31406"/>
    <cellStyle name="20% - Accent6 7 2 6 3" xfId="50467"/>
    <cellStyle name="20% - Accent6 7 2 7" xfId="20481"/>
    <cellStyle name="20% - Accent6 7 2 8" xfId="39542"/>
    <cellStyle name="20% - Accent6 7 3" xfId="1129"/>
    <cellStyle name="20% - Accent6 7 3 2" xfId="1130"/>
    <cellStyle name="20% - Accent6 7 3 2 2" xfId="7206"/>
    <cellStyle name="20% - Accent6 7 3 2 2 2" xfId="15488"/>
    <cellStyle name="20% - Accent6 7 3 2 2 2 2" xfId="34550"/>
    <cellStyle name="20% - Accent6 7 3 2 2 2 3" xfId="53611"/>
    <cellStyle name="20% - Accent6 7 3 2 2 3" xfId="26272"/>
    <cellStyle name="20% - Accent6 7 3 2 2 4" xfId="45333"/>
    <cellStyle name="20% - Accent6 7 3 2 3" xfId="9700"/>
    <cellStyle name="20% - Accent6 7 3 2 3 2" xfId="17978"/>
    <cellStyle name="20% - Accent6 7 3 2 3 2 2" xfId="37040"/>
    <cellStyle name="20% - Accent6 7 3 2 3 2 3" xfId="56101"/>
    <cellStyle name="20% - Accent6 7 3 2 3 3" xfId="28762"/>
    <cellStyle name="20% - Accent6 7 3 2 3 4" xfId="47823"/>
    <cellStyle name="20% - Accent6 7 3 2 4" xfId="4021"/>
    <cellStyle name="20% - Accent6 7 3 2 4 2" xfId="23131"/>
    <cellStyle name="20% - Accent6 7 3 2 4 3" xfId="42192"/>
    <cellStyle name="20% - Accent6 7 3 2 5" xfId="12347"/>
    <cellStyle name="20% - Accent6 7 3 2 5 2" xfId="31409"/>
    <cellStyle name="20% - Accent6 7 3 2 5 3" xfId="50470"/>
    <cellStyle name="20% - Accent6 7 3 2 6" xfId="20484"/>
    <cellStyle name="20% - Accent6 7 3 2 7" xfId="39545"/>
    <cellStyle name="20% - Accent6 7 3 3" xfId="7205"/>
    <cellStyle name="20% - Accent6 7 3 3 2" xfId="15487"/>
    <cellStyle name="20% - Accent6 7 3 3 2 2" xfId="34549"/>
    <cellStyle name="20% - Accent6 7 3 3 2 3" xfId="53610"/>
    <cellStyle name="20% - Accent6 7 3 3 3" xfId="26271"/>
    <cellStyle name="20% - Accent6 7 3 3 4" xfId="45332"/>
    <cellStyle name="20% - Accent6 7 3 4" xfId="9699"/>
    <cellStyle name="20% - Accent6 7 3 4 2" xfId="17977"/>
    <cellStyle name="20% - Accent6 7 3 4 2 2" xfId="37039"/>
    <cellStyle name="20% - Accent6 7 3 4 2 3" xfId="56100"/>
    <cellStyle name="20% - Accent6 7 3 4 3" xfId="28761"/>
    <cellStyle name="20% - Accent6 7 3 4 4" xfId="47822"/>
    <cellStyle name="20% - Accent6 7 3 5" xfId="4020"/>
    <cellStyle name="20% - Accent6 7 3 5 2" xfId="23130"/>
    <cellStyle name="20% - Accent6 7 3 5 3" xfId="42191"/>
    <cellStyle name="20% - Accent6 7 3 6" xfId="12346"/>
    <cellStyle name="20% - Accent6 7 3 6 2" xfId="31408"/>
    <cellStyle name="20% - Accent6 7 3 6 3" xfId="50469"/>
    <cellStyle name="20% - Accent6 7 3 7" xfId="20483"/>
    <cellStyle name="20% - Accent6 7 3 8" xfId="39544"/>
    <cellStyle name="20% - Accent6 7 4" xfId="1131"/>
    <cellStyle name="20% - Accent6 7 4 2" xfId="7207"/>
    <cellStyle name="20% - Accent6 7 4 2 2" xfId="15489"/>
    <cellStyle name="20% - Accent6 7 4 2 2 2" xfId="34551"/>
    <cellStyle name="20% - Accent6 7 4 2 2 3" xfId="53612"/>
    <cellStyle name="20% - Accent6 7 4 2 3" xfId="26273"/>
    <cellStyle name="20% - Accent6 7 4 2 4" xfId="45334"/>
    <cellStyle name="20% - Accent6 7 4 3" xfId="9701"/>
    <cellStyle name="20% - Accent6 7 4 3 2" xfId="17979"/>
    <cellStyle name="20% - Accent6 7 4 3 2 2" xfId="37041"/>
    <cellStyle name="20% - Accent6 7 4 3 2 3" xfId="56102"/>
    <cellStyle name="20% - Accent6 7 4 3 3" xfId="28763"/>
    <cellStyle name="20% - Accent6 7 4 3 4" xfId="47824"/>
    <cellStyle name="20% - Accent6 7 4 4" xfId="4022"/>
    <cellStyle name="20% - Accent6 7 4 4 2" xfId="23132"/>
    <cellStyle name="20% - Accent6 7 4 4 3" xfId="42193"/>
    <cellStyle name="20% - Accent6 7 4 5" xfId="12348"/>
    <cellStyle name="20% - Accent6 7 4 5 2" xfId="31410"/>
    <cellStyle name="20% - Accent6 7 4 5 3" xfId="50471"/>
    <cellStyle name="20% - Accent6 7 4 6" xfId="20485"/>
    <cellStyle name="20% - Accent6 7 4 7" xfId="39546"/>
    <cellStyle name="20% - Accent6 7 5" xfId="1132"/>
    <cellStyle name="20% - Accent6 7 5 2" xfId="7208"/>
    <cellStyle name="20% - Accent6 7 5 2 2" xfId="15490"/>
    <cellStyle name="20% - Accent6 7 5 2 2 2" xfId="34552"/>
    <cellStyle name="20% - Accent6 7 5 2 2 3" xfId="53613"/>
    <cellStyle name="20% - Accent6 7 5 2 3" xfId="26274"/>
    <cellStyle name="20% - Accent6 7 5 2 4" xfId="45335"/>
    <cellStyle name="20% - Accent6 7 5 3" xfId="9702"/>
    <cellStyle name="20% - Accent6 7 5 3 2" xfId="17980"/>
    <cellStyle name="20% - Accent6 7 5 3 2 2" xfId="37042"/>
    <cellStyle name="20% - Accent6 7 5 3 2 3" xfId="56103"/>
    <cellStyle name="20% - Accent6 7 5 3 3" xfId="28764"/>
    <cellStyle name="20% - Accent6 7 5 3 4" xfId="47825"/>
    <cellStyle name="20% - Accent6 7 5 4" xfId="4023"/>
    <cellStyle name="20% - Accent6 7 5 4 2" xfId="23133"/>
    <cellStyle name="20% - Accent6 7 5 4 3" xfId="42194"/>
    <cellStyle name="20% - Accent6 7 5 5" xfId="12349"/>
    <cellStyle name="20% - Accent6 7 5 5 2" xfId="31411"/>
    <cellStyle name="20% - Accent6 7 5 5 3" xfId="50472"/>
    <cellStyle name="20% - Accent6 7 5 6" xfId="20486"/>
    <cellStyle name="20% - Accent6 7 5 7" xfId="39547"/>
    <cellStyle name="20% - Accent6 7 6" xfId="4024"/>
    <cellStyle name="20% - Accent6 7 6 2" xfId="12350"/>
    <cellStyle name="20% - Accent6 7 6 2 2" xfId="31412"/>
    <cellStyle name="20% - Accent6 7 6 2 3" xfId="50473"/>
    <cellStyle name="20% - Accent6 7 6 3" xfId="23134"/>
    <cellStyle name="20% - Accent6 7 6 4" xfId="42195"/>
    <cellStyle name="20% - Accent6 7 7" xfId="5920"/>
    <cellStyle name="20% - Accent6 7 7 2" xfId="14202"/>
    <cellStyle name="20% - Accent6 7 7 2 2" xfId="33264"/>
    <cellStyle name="20% - Accent6 7 7 2 3" xfId="52325"/>
    <cellStyle name="20% - Accent6 7 7 3" xfId="24986"/>
    <cellStyle name="20% - Accent6 7 7 4" xfId="44047"/>
    <cellStyle name="20% - Accent6 7 8" xfId="7202"/>
    <cellStyle name="20% - Accent6 7 8 2" xfId="15484"/>
    <cellStyle name="20% - Accent6 7 8 2 2" xfId="34546"/>
    <cellStyle name="20% - Accent6 7 8 2 3" xfId="53607"/>
    <cellStyle name="20% - Accent6 7 8 3" xfId="26268"/>
    <cellStyle name="20% - Accent6 7 8 4" xfId="45329"/>
    <cellStyle name="20% - Accent6 7 9" xfId="9696"/>
    <cellStyle name="20% - Accent6 7 9 2" xfId="17974"/>
    <cellStyle name="20% - Accent6 7 9 2 2" xfId="37036"/>
    <cellStyle name="20% - Accent6 7 9 2 3" xfId="56097"/>
    <cellStyle name="20% - Accent6 7 9 3" xfId="28758"/>
    <cellStyle name="20% - Accent6 7 9 4" xfId="47819"/>
    <cellStyle name="20% - Accent6 8" xfId="1133"/>
    <cellStyle name="20% - Accent6 8 10" xfId="4025"/>
    <cellStyle name="20% - Accent6 8 10 2" xfId="23135"/>
    <cellStyle name="20% - Accent6 8 10 3" xfId="42196"/>
    <cellStyle name="20% - Accent6 8 11" xfId="12351"/>
    <cellStyle name="20% - Accent6 8 11 2" xfId="31413"/>
    <cellStyle name="20% - Accent6 8 11 3" xfId="50474"/>
    <cellStyle name="20% - Accent6 8 12" xfId="20487"/>
    <cellStyle name="20% - Accent6 8 13" xfId="39548"/>
    <cellStyle name="20% - Accent6 8 2" xfId="1134"/>
    <cellStyle name="20% - Accent6 8 2 2" xfId="1135"/>
    <cellStyle name="20% - Accent6 8 2 2 2" xfId="7211"/>
    <cellStyle name="20% - Accent6 8 2 2 2 2" xfId="15493"/>
    <cellStyle name="20% - Accent6 8 2 2 2 2 2" xfId="34555"/>
    <cellStyle name="20% - Accent6 8 2 2 2 2 3" xfId="53616"/>
    <cellStyle name="20% - Accent6 8 2 2 2 3" xfId="26277"/>
    <cellStyle name="20% - Accent6 8 2 2 2 4" xfId="45338"/>
    <cellStyle name="20% - Accent6 8 2 2 3" xfId="9705"/>
    <cellStyle name="20% - Accent6 8 2 2 3 2" xfId="17983"/>
    <cellStyle name="20% - Accent6 8 2 2 3 2 2" xfId="37045"/>
    <cellStyle name="20% - Accent6 8 2 2 3 2 3" xfId="56106"/>
    <cellStyle name="20% - Accent6 8 2 2 3 3" xfId="28767"/>
    <cellStyle name="20% - Accent6 8 2 2 3 4" xfId="47828"/>
    <cellStyle name="20% - Accent6 8 2 2 4" xfId="4027"/>
    <cellStyle name="20% - Accent6 8 2 2 4 2" xfId="23137"/>
    <cellStyle name="20% - Accent6 8 2 2 4 3" xfId="42198"/>
    <cellStyle name="20% - Accent6 8 2 2 5" xfId="12353"/>
    <cellStyle name="20% - Accent6 8 2 2 5 2" xfId="31415"/>
    <cellStyle name="20% - Accent6 8 2 2 5 3" xfId="50476"/>
    <cellStyle name="20% - Accent6 8 2 2 6" xfId="20489"/>
    <cellStyle name="20% - Accent6 8 2 2 7" xfId="39550"/>
    <cellStyle name="20% - Accent6 8 2 3" xfId="7210"/>
    <cellStyle name="20% - Accent6 8 2 3 2" xfId="15492"/>
    <cellStyle name="20% - Accent6 8 2 3 2 2" xfId="34554"/>
    <cellStyle name="20% - Accent6 8 2 3 2 3" xfId="53615"/>
    <cellStyle name="20% - Accent6 8 2 3 3" xfId="26276"/>
    <cellStyle name="20% - Accent6 8 2 3 4" xfId="45337"/>
    <cellStyle name="20% - Accent6 8 2 4" xfId="9704"/>
    <cellStyle name="20% - Accent6 8 2 4 2" xfId="17982"/>
    <cellStyle name="20% - Accent6 8 2 4 2 2" xfId="37044"/>
    <cellStyle name="20% - Accent6 8 2 4 2 3" xfId="56105"/>
    <cellStyle name="20% - Accent6 8 2 4 3" xfId="28766"/>
    <cellStyle name="20% - Accent6 8 2 4 4" xfId="47827"/>
    <cellStyle name="20% - Accent6 8 2 5" xfId="4026"/>
    <cellStyle name="20% - Accent6 8 2 5 2" xfId="23136"/>
    <cellStyle name="20% - Accent6 8 2 5 3" xfId="42197"/>
    <cellStyle name="20% - Accent6 8 2 6" xfId="12352"/>
    <cellStyle name="20% - Accent6 8 2 6 2" xfId="31414"/>
    <cellStyle name="20% - Accent6 8 2 6 3" xfId="50475"/>
    <cellStyle name="20% - Accent6 8 2 7" xfId="20488"/>
    <cellStyle name="20% - Accent6 8 2 8" xfId="39549"/>
    <cellStyle name="20% - Accent6 8 3" xfId="1136"/>
    <cellStyle name="20% - Accent6 8 3 2" xfId="1137"/>
    <cellStyle name="20% - Accent6 8 3 2 2" xfId="7213"/>
    <cellStyle name="20% - Accent6 8 3 2 2 2" xfId="15495"/>
    <cellStyle name="20% - Accent6 8 3 2 2 2 2" xfId="34557"/>
    <cellStyle name="20% - Accent6 8 3 2 2 2 3" xfId="53618"/>
    <cellStyle name="20% - Accent6 8 3 2 2 3" xfId="26279"/>
    <cellStyle name="20% - Accent6 8 3 2 2 4" xfId="45340"/>
    <cellStyle name="20% - Accent6 8 3 2 3" xfId="9707"/>
    <cellStyle name="20% - Accent6 8 3 2 3 2" xfId="17985"/>
    <cellStyle name="20% - Accent6 8 3 2 3 2 2" xfId="37047"/>
    <cellStyle name="20% - Accent6 8 3 2 3 2 3" xfId="56108"/>
    <cellStyle name="20% - Accent6 8 3 2 3 3" xfId="28769"/>
    <cellStyle name="20% - Accent6 8 3 2 3 4" xfId="47830"/>
    <cellStyle name="20% - Accent6 8 3 2 4" xfId="4029"/>
    <cellStyle name="20% - Accent6 8 3 2 4 2" xfId="23139"/>
    <cellStyle name="20% - Accent6 8 3 2 4 3" xfId="42200"/>
    <cellStyle name="20% - Accent6 8 3 2 5" xfId="12355"/>
    <cellStyle name="20% - Accent6 8 3 2 5 2" xfId="31417"/>
    <cellStyle name="20% - Accent6 8 3 2 5 3" xfId="50478"/>
    <cellStyle name="20% - Accent6 8 3 2 6" xfId="20491"/>
    <cellStyle name="20% - Accent6 8 3 2 7" xfId="39552"/>
    <cellStyle name="20% - Accent6 8 3 3" xfId="7212"/>
    <cellStyle name="20% - Accent6 8 3 3 2" xfId="15494"/>
    <cellStyle name="20% - Accent6 8 3 3 2 2" xfId="34556"/>
    <cellStyle name="20% - Accent6 8 3 3 2 3" xfId="53617"/>
    <cellStyle name="20% - Accent6 8 3 3 3" xfId="26278"/>
    <cellStyle name="20% - Accent6 8 3 3 4" xfId="45339"/>
    <cellStyle name="20% - Accent6 8 3 4" xfId="9706"/>
    <cellStyle name="20% - Accent6 8 3 4 2" xfId="17984"/>
    <cellStyle name="20% - Accent6 8 3 4 2 2" xfId="37046"/>
    <cellStyle name="20% - Accent6 8 3 4 2 3" xfId="56107"/>
    <cellStyle name="20% - Accent6 8 3 4 3" xfId="28768"/>
    <cellStyle name="20% - Accent6 8 3 4 4" xfId="47829"/>
    <cellStyle name="20% - Accent6 8 3 5" xfId="4028"/>
    <cellStyle name="20% - Accent6 8 3 5 2" xfId="23138"/>
    <cellStyle name="20% - Accent6 8 3 5 3" xfId="42199"/>
    <cellStyle name="20% - Accent6 8 3 6" xfId="12354"/>
    <cellStyle name="20% - Accent6 8 3 6 2" xfId="31416"/>
    <cellStyle name="20% - Accent6 8 3 6 3" xfId="50477"/>
    <cellStyle name="20% - Accent6 8 3 7" xfId="20490"/>
    <cellStyle name="20% - Accent6 8 3 8" xfId="39551"/>
    <cellStyle name="20% - Accent6 8 4" xfId="1138"/>
    <cellStyle name="20% - Accent6 8 4 2" xfId="7214"/>
    <cellStyle name="20% - Accent6 8 4 2 2" xfId="15496"/>
    <cellStyle name="20% - Accent6 8 4 2 2 2" xfId="34558"/>
    <cellStyle name="20% - Accent6 8 4 2 2 3" xfId="53619"/>
    <cellStyle name="20% - Accent6 8 4 2 3" xfId="26280"/>
    <cellStyle name="20% - Accent6 8 4 2 4" xfId="45341"/>
    <cellStyle name="20% - Accent6 8 4 3" xfId="9708"/>
    <cellStyle name="20% - Accent6 8 4 3 2" xfId="17986"/>
    <cellStyle name="20% - Accent6 8 4 3 2 2" xfId="37048"/>
    <cellStyle name="20% - Accent6 8 4 3 2 3" xfId="56109"/>
    <cellStyle name="20% - Accent6 8 4 3 3" xfId="28770"/>
    <cellStyle name="20% - Accent6 8 4 3 4" xfId="47831"/>
    <cellStyle name="20% - Accent6 8 4 4" xfId="4030"/>
    <cellStyle name="20% - Accent6 8 4 4 2" xfId="23140"/>
    <cellStyle name="20% - Accent6 8 4 4 3" xfId="42201"/>
    <cellStyle name="20% - Accent6 8 4 5" xfId="12356"/>
    <cellStyle name="20% - Accent6 8 4 5 2" xfId="31418"/>
    <cellStyle name="20% - Accent6 8 4 5 3" xfId="50479"/>
    <cellStyle name="20% - Accent6 8 4 6" xfId="20492"/>
    <cellStyle name="20% - Accent6 8 4 7" xfId="39553"/>
    <cellStyle name="20% - Accent6 8 5" xfId="1139"/>
    <cellStyle name="20% - Accent6 8 5 2" xfId="7215"/>
    <cellStyle name="20% - Accent6 8 5 2 2" xfId="15497"/>
    <cellStyle name="20% - Accent6 8 5 2 2 2" xfId="34559"/>
    <cellStyle name="20% - Accent6 8 5 2 2 3" xfId="53620"/>
    <cellStyle name="20% - Accent6 8 5 2 3" xfId="26281"/>
    <cellStyle name="20% - Accent6 8 5 2 4" xfId="45342"/>
    <cellStyle name="20% - Accent6 8 5 3" xfId="9709"/>
    <cellStyle name="20% - Accent6 8 5 3 2" xfId="17987"/>
    <cellStyle name="20% - Accent6 8 5 3 2 2" xfId="37049"/>
    <cellStyle name="20% - Accent6 8 5 3 2 3" xfId="56110"/>
    <cellStyle name="20% - Accent6 8 5 3 3" xfId="28771"/>
    <cellStyle name="20% - Accent6 8 5 3 4" xfId="47832"/>
    <cellStyle name="20% - Accent6 8 5 4" xfId="4031"/>
    <cellStyle name="20% - Accent6 8 5 4 2" xfId="23141"/>
    <cellStyle name="20% - Accent6 8 5 4 3" xfId="42202"/>
    <cellStyle name="20% - Accent6 8 5 5" xfId="12357"/>
    <cellStyle name="20% - Accent6 8 5 5 2" xfId="31419"/>
    <cellStyle name="20% - Accent6 8 5 5 3" xfId="50480"/>
    <cellStyle name="20% - Accent6 8 5 6" xfId="20493"/>
    <cellStyle name="20% - Accent6 8 5 7" xfId="39554"/>
    <cellStyle name="20% - Accent6 8 6" xfId="4032"/>
    <cellStyle name="20% - Accent6 8 6 2" xfId="12358"/>
    <cellStyle name="20% - Accent6 8 6 2 2" xfId="31420"/>
    <cellStyle name="20% - Accent6 8 6 2 3" xfId="50481"/>
    <cellStyle name="20% - Accent6 8 6 3" xfId="23142"/>
    <cellStyle name="20% - Accent6 8 6 4" xfId="42203"/>
    <cellStyle name="20% - Accent6 8 7" xfId="5932"/>
    <cellStyle name="20% - Accent6 8 7 2" xfId="14214"/>
    <cellStyle name="20% - Accent6 8 7 2 2" xfId="33276"/>
    <cellStyle name="20% - Accent6 8 7 2 3" xfId="52337"/>
    <cellStyle name="20% - Accent6 8 7 3" xfId="24998"/>
    <cellStyle name="20% - Accent6 8 7 4" xfId="44059"/>
    <cellStyle name="20% - Accent6 8 8" xfId="7209"/>
    <cellStyle name="20% - Accent6 8 8 2" xfId="15491"/>
    <cellStyle name="20% - Accent6 8 8 2 2" xfId="34553"/>
    <cellStyle name="20% - Accent6 8 8 2 3" xfId="53614"/>
    <cellStyle name="20% - Accent6 8 8 3" xfId="26275"/>
    <cellStyle name="20% - Accent6 8 8 4" xfId="45336"/>
    <cellStyle name="20% - Accent6 8 9" xfId="9703"/>
    <cellStyle name="20% - Accent6 8 9 2" xfId="17981"/>
    <cellStyle name="20% - Accent6 8 9 2 2" xfId="37043"/>
    <cellStyle name="20% - Accent6 8 9 2 3" xfId="56104"/>
    <cellStyle name="20% - Accent6 8 9 3" xfId="28765"/>
    <cellStyle name="20% - Accent6 8 9 4" xfId="47826"/>
    <cellStyle name="20% - Accent6 9" xfId="1140"/>
    <cellStyle name="20% - Accent6 9 10" xfId="4033"/>
    <cellStyle name="20% - Accent6 9 10 2" xfId="23143"/>
    <cellStyle name="20% - Accent6 9 10 3" xfId="42204"/>
    <cellStyle name="20% - Accent6 9 11" xfId="12359"/>
    <cellStyle name="20% - Accent6 9 11 2" xfId="31421"/>
    <cellStyle name="20% - Accent6 9 11 3" xfId="50482"/>
    <cellStyle name="20% - Accent6 9 12" xfId="20494"/>
    <cellStyle name="20% - Accent6 9 13" xfId="39555"/>
    <cellStyle name="20% - Accent6 9 2" xfId="1141"/>
    <cellStyle name="20% - Accent6 9 2 2" xfId="1142"/>
    <cellStyle name="20% - Accent6 9 2 2 2" xfId="7218"/>
    <cellStyle name="20% - Accent6 9 2 2 2 2" xfId="15500"/>
    <cellStyle name="20% - Accent6 9 2 2 2 2 2" xfId="34562"/>
    <cellStyle name="20% - Accent6 9 2 2 2 2 3" xfId="53623"/>
    <cellStyle name="20% - Accent6 9 2 2 2 3" xfId="26284"/>
    <cellStyle name="20% - Accent6 9 2 2 2 4" xfId="45345"/>
    <cellStyle name="20% - Accent6 9 2 2 3" xfId="9712"/>
    <cellStyle name="20% - Accent6 9 2 2 3 2" xfId="17990"/>
    <cellStyle name="20% - Accent6 9 2 2 3 2 2" xfId="37052"/>
    <cellStyle name="20% - Accent6 9 2 2 3 2 3" xfId="56113"/>
    <cellStyle name="20% - Accent6 9 2 2 3 3" xfId="28774"/>
    <cellStyle name="20% - Accent6 9 2 2 3 4" xfId="47835"/>
    <cellStyle name="20% - Accent6 9 2 2 4" xfId="4035"/>
    <cellStyle name="20% - Accent6 9 2 2 4 2" xfId="23145"/>
    <cellStyle name="20% - Accent6 9 2 2 4 3" xfId="42206"/>
    <cellStyle name="20% - Accent6 9 2 2 5" xfId="12361"/>
    <cellStyle name="20% - Accent6 9 2 2 5 2" xfId="31423"/>
    <cellStyle name="20% - Accent6 9 2 2 5 3" xfId="50484"/>
    <cellStyle name="20% - Accent6 9 2 2 6" xfId="20496"/>
    <cellStyle name="20% - Accent6 9 2 2 7" xfId="39557"/>
    <cellStyle name="20% - Accent6 9 2 3" xfId="7217"/>
    <cellStyle name="20% - Accent6 9 2 3 2" xfId="15499"/>
    <cellStyle name="20% - Accent6 9 2 3 2 2" xfId="34561"/>
    <cellStyle name="20% - Accent6 9 2 3 2 3" xfId="53622"/>
    <cellStyle name="20% - Accent6 9 2 3 3" xfId="26283"/>
    <cellStyle name="20% - Accent6 9 2 3 4" xfId="45344"/>
    <cellStyle name="20% - Accent6 9 2 4" xfId="9711"/>
    <cellStyle name="20% - Accent6 9 2 4 2" xfId="17989"/>
    <cellStyle name="20% - Accent6 9 2 4 2 2" xfId="37051"/>
    <cellStyle name="20% - Accent6 9 2 4 2 3" xfId="56112"/>
    <cellStyle name="20% - Accent6 9 2 4 3" xfId="28773"/>
    <cellStyle name="20% - Accent6 9 2 4 4" xfId="47834"/>
    <cellStyle name="20% - Accent6 9 2 5" xfId="4034"/>
    <cellStyle name="20% - Accent6 9 2 5 2" xfId="23144"/>
    <cellStyle name="20% - Accent6 9 2 5 3" xfId="42205"/>
    <cellStyle name="20% - Accent6 9 2 6" xfId="12360"/>
    <cellStyle name="20% - Accent6 9 2 6 2" xfId="31422"/>
    <cellStyle name="20% - Accent6 9 2 6 3" xfId="50483"/>
    <cellStyle name="20% - Accent6 9 2 7" xfId="20495"/>
    <cellStyle name="20% - Accent6 9 2 8" xfId="39556"/>
    <cellStyle name="20% - Accent6 9 3" xfId="1143"/>
    <cellStyle name="20% - Accent6 9 3 2" xfId="1144"/>
    <cellStyle name="20% - Accent6 9 3 2 2" xfId="7220"/>
    <cellStyle name="20% - Accent6 9 3 2 2 2" xfId="15502"/>
    <cellStyle name="20% - Accent6 9 3 2 2 2 2" xfId="34564"/>
    <cellStyle name="20% - Accent6 9 3 2 2 2 3" xfId="53625"/>
    <cellStyle name="20% - Accent6 9 3 2 2 3" xfId="26286"/>
    <cellStyle name="20% - Accent6 9 3 2 2 4" xfId="45347"/>
    <cellStyle name="20% - Accent6 9 3 2 3" xfId="9714"/>
    <cellStyle name="20% - Accent6 9 3 2 3 2" xfId="17992"/>
    <cellStyle name="20% - Accent6 9 3 2 3 2 2" xfId="37054"/>
    <cellStyle name="20% - Accent6 9 3 2 3 2 3" xfId="56115"/>
    <cellStyle name="20% - Accent6 9 3 2 3 3" xfId="28776"/>
    <cellStyle name="20% - Accent6 9 3 2 3 4" xfId="47837"/>
    <cellStyle name="20% - Accent6 9 3 2 4" xfId="4037"/>
    <cellStyle name="20% - Accent6 9 3 2 4 2" xfId="23147"/>
    <cellStyle name="20% - Accent6 9 3 2 4 3" xfId="42208"/>
    <cellStyle name="20% - Accent6 9 3 2 5" xfId="12363"/>
    <cellStyle name="20% - Accent6 9 3 2 5 2" xfId="31425"/>
    <cellStyle name="20% - Accent6 9 3 2 5 3" xfId="50486"/>
    <cellStyle name="20% - Accent6 9 3 2 6" xfId="20498"/>
    <cellStyle name="20% - Accent6 9 3 2 7" xfId="39559"/>
    <cellStyle name="20% - Accent6 9 3 3" xfId="7219"/>
    <cellStyle name="20% - Accent6 9 3 3 2" xfId="15501"/>
    <cellStyle name="20% - Accent6 9 3 3 2 2" xfId="34563"/>
    <cellStyle name="20% - Accent6 9 3 3 2 3" xfId="53624"/>
    <cellStyle name="20% - Accent6 9 3 3 3" xfId="26285"/>
    <cellStyle name="20% - Accent6 9 3 3 4" xfId="45346"/>
    <cellStyle name="20% - Accent6 9 3 4" xfId="9713"/>
    <cellStyle name="20% - Accent6 9 3 4 2" xfId="17991"/>
    <cellStyle name="20% - Accent6 9 3 4 2 2" xfId="37053"/>
    <cellStyle name="20% - Accent6 9 3 4 2 3" xfId="56114"/>
    <cellStyle name="20% - Accent6 9 3 4 3" xfId="28775"/>
    <cellStyle name="20% - Accent6 9 3 4 4" xfId="47836"/>
    <cellStyle name="20% - Accent6 9 3 5" xfId="4036"/>
    <cellStyle name="20% - Accent6 9 3 5 2" xfId="23146"/>
    <cellStyle name="20% - Accent6 9 3 5 3" xfId="42207"/>
    <cellStyle name="20% - Accent6 9 3 6" xfId="12362"/>
    <cellStyle name="20% - Accent6 9 3 6 2" xfId="31424"/>
    <cellStyle name="20% - Accent6 9 3 6 3" xfId="50485"/>
    <cellStyle name="20% - Accent6 9 3 7" xfId="20497"/>
    <cellStyle name="20% - Accent6 9 3 8" xfId="39558"/>
    <cellStyle name="20% - Accent6 9 4" xfId="1145"/>
    <cellStyle name="20% - Accent6 9 4 2" xfId="7221"/>
    <cellStyle name="20% - Accent6 9 4 2 2" xfId="15503"/>
    <cellStyle name="20% - Accent6 9 4 2 2 2" xfId="34565"/>
    <cellStyle name="20% - Accent6 9 4 2 2 3" xfId="53626"/>
    <cellStyle name="20% - Accent6 9 4 2 3" xfId="26287"/>
    <cellStyle name="20% - Accent6 9 4 2 4" xfId="45348"/>
    <cellStyle name="20% - Accent6 9 4 3" xfId="9715"/>
    <cellStyle name="20% - Accent6 9 4 3 2" xfId="17993"/>
    <cellStyle name="20% - Accent6 9 4 3 2 2" xfId="37055"/>
    <cellStyle name="20% - Accent6 9 4 3 2 3" xfId="56116"/>
    <cellStyle name="20% - Accent6 9 4 3 3" xfId="28777"/>
    <cellStyle name="20% - Accent6 9 4 3 4" xfId="47838"/>
    <cellStyle name="20% - Accent6 9 4 4" xfId="4038"/>
    <cellStyle name="20% - Accent6 9 4 4 2" xfId="23148"/>
    <cellStyle name="20% - Accent6 9 4 4 3" xfId="42209"/>
    <cellStyle name="20% - Accent6 9 4 5" xfId="12364"/>
    <cellStyle name="20% - Accent6 9 4 5 2" xfId="31426"/>
    <cellStyle name="20% - Accent6 9 4 5 3" xfId="50487"/>
    <cellStyle name="20% - Accent6 9 4 6" xfId="20499"/>
    <cellStyle name="20% - Accent6 9 4 7" xfId="39560"/>
    <cellStyle name="20% - Accent6 9 5" xfId="1146"/>
    <cellStyle name="20% - Accent6 9 5 2" xfId="7222"/>
    <cellStyle name="20% - Accent6 9 5 2 2" xfId="15504"/>
    <cellStyle name="20% - Accent6 9 5 2 2 2" xfId="34566"/>
    <cellStyle name="20% - Accent6 9 5 2 2 3" xfId="53627"/>
    <cellStyle name="20% - Accent6 9 5 2 3" xfId="26288"/>
    <cellStyle name="20% - Accent6 9 5 2 4" xfId="45349"/>
    <cellStyle name="20% - Accent6 9 5 3" xfId="9716"/>
    <cellStyle name="20% - Accent6 9 5 3 2" xfId="17994"/>
    <cellStyle name="20% - Accent6 9 5 3 2 2" xfId="37056"/>
    <cellStyle name="20% - Accent6 9 5 3 2 3" xfId="56117"/>
    <cellStyle name="20% - Accent6 9 5 3 3" xfId="28778"/>
    <cellStyle name="20% - Accent6 9 5 3 4" xfId="47839"/>
    <cellStyle name="20% - Accent6 9 5 4" xfId="4039"/>
    <cellStyle name="20% - Accent6 9 5 4 2" xfId="23149"/>
    <cellStyle name="20% - Accent6 9 5 4 3" xfId="42210"/>
    <cellStyle name="20% - Accent6 9 5 5" xfId="12365"/>
    <cellStyle name="20% - Accent6 9 5 5 2" xfId="31427"/>
    <cellStyle name="20% - Accent6 9 5 5 3" xfId="50488"/>
    <cellStyle name="20% - Accent6 9 5 6" xfId="20500"/>
    <cellStyle name="20% - Accent6 9 5 7" xfId="39561"/>
    <cellStyle name="20% - Accent6 9 6" xfId="4040"/>
    <cellStyle name="20% - Accent6 9 6 2" xfId="12366"/>
    <cellStyle name="20% - Accent6 9 6 2 2" xfId="31428"/>
    <cellStyle name="20% - Accent6 9 6 2 3" xfId="50489"/>
    <cellStyle name="20% - Accent6 9 6 3" xfId="23150"/>
    <cellStyle name="20% - Accent6 9 6 4" xfId="42211"/>
    <cellStyle name="20% - Accent6 9 7" xfId="6018"/>
    <cellStyle name="20% - Accent6 9 7 2" xfId="14300"/>
    <cellStyle name="20% - Accent6 9 7 2 2" xfId="33362"/>
    <cellStyle name="20% - Accent6 9 7 2 3" xfId="52423"/>
    <cellStyle name="20% - Accent6 9 7 3" xfId="25084"/>
    <cellStyle name="20% - Accent6 9 7 4" xfId="44145"/>
    <cellStyle name="20% - Accent6 9 8" xfId="7216"/>
    <cellStyle name="20% - Accent6 9 8 2" xfId="15498"/>
    <cellStyle name="20% - Accent6 9 8 2 2" xfId="34560"/>
    <cellStyle name="20% - Accent6 9 8 2 3" xfId="53621"/>
    <cellStyle name="20% - Accent6 9 8 3" xfId="26282"/>
    <cellStyle name="20% - Accent6 9 8 4" xfId="45343"/>
    <cellStyle name="20% - Accent6 9 9" xfId="9710"/>
    <cellStyle name="20% - Accent6 9 9 2" xfId="17988"/>
    <cellStyle name="20% - Accent6 9 9 2 2" xfId="37050"/>
    <cellStyle name="20% - Accent6 9 9 2 3" xfId="56111"/>
    <cellStyle name="20% - Accent6 9 9 3" xfId="28772"/>
    <cellStyle name="20% - Accent6 9 9 4" xfId="47833"/>
    <cellStyle name="40% - Accent1" xfId="1147" builtinId="31" customBuiltin="1"/>
    <cellStyle name="40% - Accent1 10" xfId="1148"/>
    <cellStyle name="40% - Accent1 10 10" xfId="4042"/>
    <cellStyle name="40% - Accent1 10 10 2" xfId="23152"/>
    <cellStyle name="40% - Accent1 10 10 3" xfId="42213"/>
    <cellStyle name="40% - Accent1 10 11" xfId="12368"/>
    <cellStyle name="40% - Accent1 10 11 2" xfId="31430"/>
    <cellStyle name="40% - Accent1 10 11 3" xfId="50491"/>
    <cellStyle name="40% - Accent1 10 12" xfId="20502"/>
    <cellStyle name="40% - Accent1 10 13" xfId="39563"/>
    <cellStyle name="40% - Accent1 10 2" xfId="1149"/>
    <cellStyle name="40% - Accent1 10 2 2" xfId="1150"/>
    <cellStyle name="40% - Accent1 10 2 2 2" xfId="7226"/>
    <cellStyle name="40% - Accent1 10 2 2 2 2" xfId="15508"/>
    <cellStyle name="40% - Accent1 10 2 2 2 2 2" xfId="34570"/>
    <cellStyle name="40% - Accent1 10 2 2 2 2 3" xfId="53631"/>
    <cellStyle name="40% - Accent1 10 2 2 2 3" xfId="26292"/>
    <cellStyle name="40% - Accent1 10 2 2 2 4" xfId="45353"/>
    <cellStyle name="40% - Accent1 10 2 2 3" xfId="9720"/>
    <cellStyle name="40% - Accent1 10 2 2 3 2" xfId="17998"/>
    <cellStyle name="40% - Accent1 10 2 2 3 2 2" xfId="37060"/>
    <cellStyle name="40% - Accent1 10 2 2 3 2 3" xfId="56121"/>
    <cellStyle name="40% - Accent1 10 2 2 3 3" xfId="28782"/>
    <cellStyle name="40% - Accent1 10 2 2 3 4" xfId="47843"/>
    <cellStyle name="40% - Accent1 10 2 2 4" xfId="4044"/>
    <cellStyle name="40% - Accent1 10 2 2 4 2" xfId="23154"/>
    <cellStyle name="40% - Accent1 10 2 2 4 3" xfId="42215"/>
    <cellStyle name="40% - Accent1 10 2 2 5" xfId="12370"/>
    <cellStyle name="40% - Accent1 10 2 2 5 2" xfId="31432"/>
    <cellStyle name="40% - Accent1 10 2 2 5 3" xfId="50493"/>
    <cellStyle name="40% - Accent1 10 2 2 6" xfId="20504"/>
    <cellStyle name="40% - Accent1 10 2 2 7" xfId="39565"/>
    <cellStyle name="40% - Accent1 10 2 3" xfId="7225"/>
    <cellStyle name="40% - Accent1 10 2 3 2" xfId="15507"/>
    <cellStyle name="40% - Accent1 10 2 3 2 2" xfId="34569"/>
    <cellStyle name="40% - Accent1 10 2 3 2 3" xfId="53630"/>
    <cellStyle name="40% - Accent1 10 2 3 3" xfId="26291"/>
    <cellStyle name="40% - Accent1 10 2 3 4" xfId="45352"/>
    <cellStyle name="40% - Accent1 10 2 4" xfId="9719"/>
    <cellStyle name="40% - Accent1 10 2 4 2" xfId="17997"/>
    <cellStyle name="40% - Accent1 10 2 4 2 2" xfId="37059"/>
    <cellStyle name="40% - Accent1 10 2 4 2 3" xfId="56120"/>
    <cellStyle name="40% - Accent1 10 2 4 3" xfId="28781"/>
    <cellStyle name="40% - Accent1 10 2 4 4" xfId="47842"/>
    <cellStyle name="40% - Accent1 10 2 5" xfId="4043"/>
    <cellStyle name="40% - Accent1 10 2 5 2" xfId="23153"/>
    <cellStyle name="40% - Accent1 10 2 5 3" xfId="42214"/>
    <cellStyle name="40% - Accent1 10 2 6" xfId="12369"/>
    <cellStyle name="40% - Accent1 10 2 6 2" xfId="31431"/>
    <cellStyle name="40% - Accent1 10 2 6 3" xfId="50492"/>
    <cellStyle name="40% - Accent1 10 2 7" xfId="20503"/>
    <cellStyle name="40% - Accent1 10 2 8" xfId="39564"/>
    <cellStyle name="40% - Accent1 10 3" xfId="1151"/>
    <cellStyle name="40% - Accent1 10 3 2" xfId="1152"/>
    <cellStyle name="40% - Accent1 10 3 2 2" xfId="7228"/>
    <cellStyle name="40% - Accent1 10 3 2 2 2" xfId="15510"/>
    <cellStyle name="40% - Accent1 10 3 2 2 2 2" xfId="34572"/>
    <cellStyle name="40% - Accent1 10 3 2 2 2 3" xfId="53633"/>
    <cellStyle name="40% - Accent1 10 3 2 2 3" xfId="26294"/>
    <cellStyle name="40% - Accent1 10 3 2 2 4" xfId="45355"/>
    <cellStyle name="40% - Accent1 10 3 2 3" xfId="9722"/>
    <cellStyle name="40% - Accent1 10 3 2 3 2" xfId="18000"/>
    <cellStyle name="40% - Accent1 10 3 2 3 2 2" xfId="37062"/>
    <cellStyle name="40% - Accent1 10 3 2 3 2 3" xfId="56123"/>
    <cellStyle name="40% - Accent1 10 3 2 3 3" xfId="28784"/>
    <cellStyle name="40% - Accent1 10 3 2 3 4" xfId="47845"/>
    <cellStyle name="40% - Accent1 10 3 2 4" xfId="4046"/>
    <cellStyle name="40% - Accent1 10 3 2 4 2" xfId="23156"/>
    <cellStyle name="40% - Accent1 10 3 2 4 3" xfId="42217"/>
    <cellStyle name="40% - Accent1 10 3 2 5" xfId="12372"/>
    <cellStyle name="40% - Accent1 10 3 2 5 2" xfId="31434"/>
    <cellStyle name="40% - Accent1 10 3 2 5 3" xfId="50495"/>
    <cellStyle name="40% - Accent1 10 3 2 6" xfId="20506"/>
    <cellStyle name="40% - Accent1 10 3 2 7" xfId="39567"/>
    <cellStyle name="40% - Accent1 10 3 3" xfId="7227"/>
    <cellStyle name="40% - Accent1 10 3 3 2" xfId="15509"/>
    <cellStyle name="40% - Accent1 10 3 3 2 2" xfId="34571"/>
    <cellStyle name="40% - Accent1 10 3 3 2 3" xfId="53632"/>
    <cellStyle name="40% - Accent1 10 3 3 3" xfId="26293"/>
    <cellStyle name="40% - Accent1 10 3 3 4" xfId="45354"/>
    <cellStyle name="40% - Accent1 10 3 4" xfId="9721"/>
    <cellStyle name="40% - Accent1 10 3 4 2" xfId="17999"/>
    <cellStyle name="40% - Accent1 10 3 4 2 2" xfId="37061"/>
    <cellStyle name="40% - Accent1 10 3 4 2 3" xfId="56122"/>
    <cellStyle name="40% - Accent1 10 3 4 3" xfId="28783"/>
    <cellStyle name="40% - Accent1 10 3 4 4" xfId="47844"/>
    <cellStyle name="40% - Accent1 10 3 5" xfId="4045"/>
    <cellStyle name="40% - Accent1 10 3 5 2" xfId="23155"/>
    <cellStyle name="40% - Accent1 10 3 5 3" xfId="42216"/>
    <cellStyle name="40% - Accent1 10 3 6" xfId="12371"/>
    <cellStyle name="40% - Accent1 10 3 6 2" xfId="31433"/>
    <cellStyle name="40% - Accent1 10 3 6 3" xfId="50494"/>
    <cellStyle name="40% - Accent1 10 3 7" xfId="20505"/>
    <cellStyle name="40% - Accent1 10 3 8" xfId="39566"/>
    <cellStyle name="40% - Accent1 10 4" xfId="1153"/>
    <cellStyle name="40% - Accent1 10 4 2" xfId="7229"/>
    <cellStyle name="40% - Accent1 10 4 2 2" xfId="15511"/>
    <cellStyle name="40% - Accent1 10 4 2 2 2" xfId="34573"/>
    <cellStyle name="40% - Accent1 10 4 2 2 3" xfId="53634"/>
    <cellStyle name="40% - Accent1 10 4 2 3" xfId="26295"/>
    <cellStyle name="40% - Accent1 10 4 2 4" xfId="45356"/>
    <cellStyle name="40% - Accent1 10 4 3" xfId="9723"/>
    <cellStyle name="40% - Accent1 10 4 3 2" xfId="18001"/>
    <cellStyle name="40% - Accent1 10 4 3 2 2" xfId="37063"/>
    <cellStyle name="40% - Accent1 10 4 3 2 3" xfId="56124"/>
    <cellStyle name="40% - Accent1 10 4 3 3" xfId="28785"/>
    <cellStyle name="40% - Accent1 10 4 3 4" xfId="47846"/>
    <cellStyle name="40% - Accent1 10 4 4" xfId="4047"/>
    <cellStyle name="40% - Accent1 10 4 4 2" xfId="23157"/>
    <cellStyle name="40% - Accent1 10 4 4 3" xfId="42218"/>
    <cellStyle name="40% - Accent1 10 4 5" xfId="12373"/>
    <cellStyle name="40% - Accent1 10 4 5 2" xfId="31435"/>
    <cellStyle name="40% - Accent1 10 4 5 3" xfId="50496"/>
    <cellStyle name="40% - Accent1 10 4 6" xfId="20507"/>
    <cellStyle name="40% - Accent1 10 4 7" xfId="39568"/>
    <cellStyle name="40% - Accent1 10 5" xfId="1154"/>
    <cellStyle name="40% - Accent1 10 5 2" xfId="7230"/>
    <cellStyle name="40% - Accent1 10 5 2 2" xfId="15512"/>
    <cellStyle name="40% - Accent1 10 5 2 2 2" xfId="34574"/>
    <cellStyle name="40% - Accent1 10 5 2 2 3" xfId="53635"/>
    <cellStyle name="40% - Accent1 10 5 2 3" xfId="26296"/>
    <cellStyle name="40% - Accent1 10 5 2 4" xfId="45357"/>
    <cellStyle name="40% - Accent1 10 5 3" xfId="9724"/>
    <cellStyle name="40% - Accent1 10 5 3 2" xfId="18002"/>
    <cellStyle name="40% - Accent1 10 5 3 2 2" xfId="37064"/>
    <cellStyle name="40% - Accent1 10 5 3 2 3" xfId="56125"/>
    <cellStyle name="40% - Accent1 10 5 3 3" xfId="28786"/>
    <cellStyle name="40% - Accent1 10 5 3 4" xfId="47847"/>
    <cellStyle name="40% - Accent1 10 5 4" xfId="4048"/>
    <cellStyle name="40% - Accent1 10 5 4 2" xfId="23158"/>
    <cellStyle name="40% - Accent1 10 5 4 3" xfId="42219"/>
    <cellStyle name="40% - Accent1 10 5 5" xfId="12374"/>
    <cellStyle name="40% - Accent1 10 5 5 2" xfId="31436"/>
    <cellStyle name="40% - Accent1 10 5 5 3" xfId="50497"/>
    <cellStyle name="40% - Accent1 10 5 6" xfId="20508"/>
    <cellStyle name="40% - Accent1 10 5 7" xfId="39569"/>
    <cellStyle name="40% - Accent1 10 6" xfId="4049"/>
    <cellStyle name="40% - Accent1 10 6 2" xfId="12375"/>
    <cellStyle name="40% - Accent1 10 6 2 2" xfId="31437"/>
    <cellStyle name="40% - Accent1 10 6 2 3" xfId="50498"/>
    <cellStyle name="40% - Accent1 10 6 3" xfId="23159"/>
    <cellStyle name="40% - Accent1 10 6 4" xfId="42220"/>
    <cellStyle name="40% - Accent1 10 7" xfId="6023"/>
    <cellStyle name="40% - Accent1 10 7 2" xfId="14305"/>
    <cellStyle name="40% - Accent1 10 7 2 2" xfId="33367"/>
    <cellStyle name="40% - Accent1 10 7 2 3" xfId="52428"/>
    <cellStyle name="40% - Accent1 10 7 3" xfId="25089"/>
    <cellStyle name="40% - Accent1 10 7 4" xfId="44150"/>
    <cellStyle name="40% - Accent1 10 8" xfId="7224"/>
    <cellStyle name="40% - Accent1 10 8 2" xfId="15506"/>
    <cellStyle name="40% - Accent1 10 8 2 2" xfId="34568"/>
    <cellStyle name="40% - Accent1 10 8 2 3" xfId="53629"/>
    <cellStyle name="40% - Accent1 10 8 3" xfId="26290"/>
    <cellStyle name="40% - Accent1 10 8 4" xfId="45351"/>
    <cellStyle name="40% - Accent1 10 9" xfId="9718"/>
    <cellStyle name="40% - Accent1 10 9 2" xfId="17996"/>
    <cellStyle name="40% - Accent1 10 9 2 2" xfId="37058"/>
    <cellStyle name="40% - Accent1 10 9 2 3" xfId="56119"/>
    <cellStyle name="40% - Accent1 10 9 3" xfId="28780"/>
    <cellStyle name="40% - Accent1 10 9 4" xfId="47841"/>
    <cellStyle name="40% - Accent1 11" xfId="1155"/>
    <cellStyle name="40% - Accent1 11 10" xfId="12376"/>
    <cellStyle name="40% - Accent1 11 10 2" xfId="31438"/>
    <cellStyle name="40% - Accent1 11 10 3" xfId="50499"/>
    <cellStyle name="40% - Accent1 11 11" xfId="20509"/>
    <cellStyle name="40% - Accent1 11 12" xfId="39570"/>
    <cellStyle name="40% - Accent1 11 2" xfId="1156"/>
    <cellStyle name="40% - Accent1 11 2 2" xfId="1157"/>
    <cellStyle name="40% - Accent1 11 2 2 2" xfId="7233"/>
    <cellStyle name="40% - Accent1 11 2 2 2 2" xfId="15515"/>
    <cellStyle name="40% - Accent1 11 2 2 2 2 2" xfId="34577"/>
    <cellStyle name="40% - Accent1 11 2 2 2 2 3" xfId="53638"/>
    <cellStyle name="40% - Accent1 11 2 2 2 3" xfId="26299"/>
    <cellStyle name="40% - Accent1 11 2 2 2 4" xfId="45360"/>
    <cellStyle name="40% - Accent1 11 2 2 3" xfId="9727"/>
    <cellStyle name="40% - Accent1 11 2 2 3 2" xfId="18005"/>
    <cellStyle name="40% - Accent1 11 2 2 3 2 2" xfId="37067"/>
    <cellStyle name="40% - Accent1 11 2 2 3 2 3" xfId="56128"/>
    <cellStyle name="40% - Accent1 11 2 2 3 3" xfId="28789"/>
    <cellStyle name="40% - Accent1 11 2 2 3 4" xfId="47850"/>
    <cellStyle name="40% - Accent1 11 2 2 4" xfId="4052"/>
    <cellStyle name="40% - Accent1 11 2 2 4 2" xfId="23162"/>
    <cellStyle name="40% - Accent1 11 2 2 4 3" xfId="42223"/>
    <cellStyle name="40% - Accent1 11 2 2 5" xfId="12378"/>
    <cellStyle name="40% - Accent1 11 2 2 5 2" xfId="31440"/>
    <cellStyle name="40% - Accent1 11 2 2 5 3" xfId="50501"/>
    <cellStyle name="40% - Accent1 11 2 2 6" xfId="20511"/>
    <cellStyle name="40% - Accent1 11 2 2 7" xfId="39572"/>
    <cellStyle name="40% - Accent1 11 2 3" xfId="7232"/>
    <cellStyle name="40% - Accent1 11 2 3 2" xfId="15514"/>
    <cellStyle name="40% - Accent1 11 2 3 2 2" xfId="34576"/>
    <cellStyle name="40% - Accent1 11 2 3 2 3" xfId="53637"/>
    <cellStyle name="40% - Accent1 11 2 3 3" xfId="26298"/>
    <cellStyle name="40% - Accent1 11 2 3 4" xfId="45359"/>
    <cellStyle name="40% - Accent1 11 2 4" xfId="9726"/>
    <cellStyle name="40% - Accent1 11 2 4 2" xfId="18004"/>
    <cellStyle name="40% - Accent1 11 2 4 2 2" xfId="37066"/>
    <cellStyle name="40% - Accent1 11 2 4 2 3" xfId="56127"/>
    <cellStyle name="40% - Accent1 11 2 4 3" xfId="28788"/>
    <cellStyle name="40% - Accent1 11 2 4 4" xfId="47849"/>
    <cellStyle name="40% - Accent1 11 2 5" xfId="4051"/>
    <cellStyle name="40% - Accent1 11 2 5 2" xfId="23161"/>
    <cellStyle name="40% - Accent1 11 2 5 3" xfId="42222"/>
    <cellStyle name="40% - Accent1 11 2 6" xfId="12377"/>
    <cellStyle name="40% - Accent1 11 2 6 2" xfId="31439"/>
    <cellStyle name="40% - Accent1 11 2 6 3" xfId="50500"/>
    <cellStyle name="40% - Accent1 11 2 7" xfId="20510"/>
    <cellStyle name="40% - Accent1 11 2 8" xfId="39571"/>
    <cellStyle name="40% - Accent1 11 3" xfId="1158"/>
    <cellStyle name="40% - Accent1 11 3 2" xfId="7234"/>
    <cellStyle name="40% - Accent1 11 3 2 2" xfId="15516"/>
    <cellStyle name="40% - Accent1 11 3 2 2 2" xfId="34578"/>
    <cellStyle name="40% - Accent1 11 3 2 2 3" xfId="53639"/>
    <cellStyle name="40% - Accent1 11 3 2 3" xfId="26300"/>
    <cellStyle name="40% - Accent1 11 3 2 4" xfId="45361"/>
    <cellStyle name="40% - Accent1 11 3 3" xfId="9728"/>
    <cellStyle name="40% - Accent1 11 3 3 2" xfId="18006"/>
    <cellStyle name="40% - Accent1 11 3 3 2 2" xfId="37068"/>
    <cellStyle name="40% - Accent1 11 3 3 2 3" xfId="56129"/>
    <cellStyle name="40% - Accent1 11 3 3 3" xfId="28790"/>
    <cellStyle name="40% - Accent1 11 3 3 4" xfId="47851"/>
    <cellStyle name="40% - Accent1 11 3 4" xfId="4053"/>
    <cellStyle name="40% - Accent1 11 3 4 2" xfId="23163"/>
    <cellStyle name="40% - Accent1 11 3 4 3" xfId="42224"/>
    <cellStyle name="40% - Accent1 11 3 5" xfId="12379"/>
    <cellStyle name="40% - Accent1 11 3 5 2" xfId="31441"/>
    <cellStyle name="40% - Accent1 11 3 5 3" xfId="50502"/>
    <cellStyle name="40% - Accent1 11 3 6" xfId="20512"/>
    <cellStyle name="40% - Accent1 11 3 7" xfId="39573"/>
    <cellStyle name="40% - Accent1 11 4" xfId="1159"/>
    <cellStyle name="40% - Accent1 11 4 2" xfId="7235"/>
    <cellStyle name="40% - Accent1 11 4 2 2" xfId="15517"/>
    <cellStyle name="40% - Accent1 11 4 2 2 2" xfId="34579"/>
    <cellStyle name="40% - Accent1 11 4 2 2 3" xfId="53640"/>
    <cellStyle name="40% - Accent1 11 4 2 3" xfId="26301"/>
    <cellStyle name="40% - Accent1 11 4 2 4" xfId="45362"/>
    <cellStyle name="40% - Accent1 11 4 3" xfId="9729"/>
    <cellStyle name="40% - Accent1 11 4 3 2" xfId="18007"/>
    <cellStyle name="40% - Accent1 11 4 3 2 2" xfId="37069"/>
    <cellStyle name="40% - Accent1 11 4 3 2 3" xfId="56130"/>
    <cellStyle name="40% - Accent1 11 4 3 3" xfId="28791"/>
    <cellStyle name="40% - Accent1 11 4 3 4" xfId="47852"/>
    <cellStyle name="40% - Accent1 11 4 4" xfId="4054"/>
    <cellStyle name="40% - Accent1 11 4 4 2" xfId="23164"/>
    <cellStyle name="40% - Accent1 11 4 4 3" xfId="42225"/>
    <cellStyle name="40% - Accent1 11 4 5" xfId="12380"/>
    <cellStyle name="40% - Accent1 11 4 5 2" xfId="31442"/>
    <cellStyle name="40% - Accent1 11 4 5 3" xfId="50503"/>
    <cellStyle name="40% - Accent1 11 4 6" xfId="20513"/>
    <cellStyle name="40% - Accent1 11 4 7" xfId="39574"/>
    <cellStyle name="40% - Accent1 11 5" xfId="4055"/>
    <cellStyle name="40% - Accent1 11 5 2" xfId="12381"/>
    <cellStyle name="40% - Accent1 11 5 2 2" xfId="31443"/>
    <cellStyle name="40% - Accent1 11 5 2 3" xfId="50504"/>
    <cellStyle name="40% - Accent1 11 5 3" xfId="23165"/>
    <cellStyle name="40% - Accent1 11 5 4" xfId="42226"/>
    <cellStyle name="40% - Accent1 11 6" xfId="5712"/>
    <cellStyle name="40% - Accent1 11 6 2" xfId="13998"/>
    <cellStyle name="40% - Accent1 11 6 2 2" xfId="33060"/>
    <cellStyle name="40% - Accent1 11 6 2 3" xfId="52121"/>
    <cellStyle name="40% - Accent1 11 6 3" xfId="24782"/>
    <cellStyle name="40% - Accent1 11 6 4" xfId="43843"/>
    <cellStyle name="40% - Accent1 11 7" xfId="7231"/>
    <cellStyle name="40% - Accent1 11 7 2" xfId="15513"/>
    <cellStyle name="40% - Accent1 11 7 2 2" xfId="34575"/>
    <cellStyle name="40% - Accent1 11 7 2 3" xfId="53636"/>
    <cellStyle name="40% - Accent1 11 7 3" xfId="26297"/>
    <cellStyle name="40% - Accent1 11 7 4" xfId="45358"/>
    <cellStyle name="40% - Accent1 11 8" xfId="9725"/>
    <cellStyle name="40% - Accent1 11 8 2" xfId="18003"/>
    <cellStyle name="40% - Accent1 11 8 2 2" xfId="37065"/>
    <cellStyle name="40% - Accent1 11 8 2 3" xfId="56126"/>
    <cellStyle name="40% - Accent1 11 8 3" xfId="28787"/>
    <cellStyle name="40% - Accent1 11 8 4" xfId="47848"/>
    <cellStyle name="40% - Accent1 11 9" xfId="4050"/>
    <cellStyle name="40% - Accent1 11 9 2" xfId="23160"/>
    <cellStyle name="40% - Accent1 11 9 3" xfId="42221"/>
    <cellStyle name="40% - Accent1 12" xfId="1160"/>
    <cellStyle name="40% - Accent1 12 10" xfId="39575"/>
    <cellStyle name="40% - Accent1 12 2" xfId="1161"/>
    <cellStyle name="40% - Accent1 12 2 2" xfId="7237"/>
    <cellStyle name="40% - Accent1 12 2 2 2" xfId="15519"/>
    <cellStyle name="40% - Accent1 12 2 2 2 2" xfId="34581"/>
    <cellStyle name="40% - Accent1 12 2 2 2 3" xfId="53642"/>
    <cellStyle name="40% - Accent1 12 2 2 3" xfId="26303"/>
    <cellStyle name="40% - Accent1 12 2 2 4" xfId="45364"/>
    <cellStyle name="40% - Accent1 12 2 3" xfId="9731"/>
    <cellStyle name="40% - Accent1 12 2 3 2" xfId="18009"/>
    <cellStyle name="40% - Accent1 12 2 3 2 2" xfId="37071"/>
    <cellStyle name="40% - Accent1 12 2 3 2 3" xfId="56132"/>
    <cellStyle name="40% - Accent1 12 2 3 3" xfId="28793"/>
    <cellStyle name="40% - Accent1 12 2 3 4" xfId="47854"/>
    <cellStyle name="40% - Accent1 12 2 4" xfId="4057"/>
    <cellStyle name="40% - Accent1 12 2 4 2" xfId="23167"/>
    <cellStyle name="40% - Accent1 12 2 4 3" xfId="42228"/>
    <cellStyle name="40% - Accent1 12 2 5" xfId="12383"/>
    <cellStyle name="40% - Accent1 12 2 5 2" xfId="31445"/>
    <cellStyle name="40% - Accent1 12 2 5 3" xfId="50506"/>
    <cellStyle name="40% - Accent1 12 2 6" xfId="20515"/>
    <cellStyle name="40% - Accent1 12 2 7" xfId="39576"/>
    <cellStyle name="40% - Accent1 12 3" xfId="4058"/>
    <cellStyle name="40% - Accent1 12 3 2" xfId="12384"/>
    <cellStyle name="40% - Accent1 12 3 2 2" xfId="31446"/>
    <cellStyle name="40% - Accent1 12 3 2 3" xfId="50507"/>
    <cellStyle name="40% - Accent1 12 3 3" xfId="23168"/>
    <cellStyle name="40% - Accent1 12 3 4" xfId="42229"/>
    <cellStyle name="40% - Accent1 12 4" xfId="6038"/>
    <cellStyle name="40% - Accent1 12 4 2" xfId="14320"/>
    <cellStyle name="40% - Accent1 12 4 2 2" xfId="33382"/>
    <cellStyle name="40% - Accent1 12 4 2 3" xfId="52443"/>
    <cellStyle name="40% - Accent1 12 4 3" xfId="25104"/>
    <cellStyle name="40% - Accent1 12 4 4" xfId="44165"/>
    <cellStyle name="40% - Accent1 12 5" xfId="7236"/>
    <cellStyle name="40% - Accent1 12 5 2" xfId="15518"/>
    <cellStyle name="40% - Accent1 12 5 2 2" xfId="34580"/>
    <cellStyle name="40% - Accent1 12 5 2 3" xfId="53641"/>
    <cellStyle name="40% - Accent1 12 5 3" xfId="26302"/>
    <cellStyle name="40% - Accent1 12 5 4" xfId="45363"/>
    <cellStyle name="40% - Accent1 12 6" xfId="9730"/>
    <cellStyle name="40% - Accent1 12 6 2" xfId="18008"/>
    <cellStyle name="40% - Accent1 12 6 2 2" xfId="37070"/>
    <cellStyle name="40% - Accent1 12 6 2 3" xfId="56131"/>
    <cellStyle name="40% - Accent1 12 6 3" xfId="28792"/>
    <cellStyle name="40% - Accent1 12 6 4" xfId="47853"/>
    <cellStyle name="40% - Accent1 12 7" xfId="4056"/>
    <cellStyle name="40% - Accent1 12 7 2" xfId="23166"/>
    <cellStyle name="40% - Accent1 12 7 3" xfId="42227"/>
    <cellStyle name="40% - Accent1 12 8" xfId="12382"/>
    <cellStyle name="40% - Accent1 12 8 2" xfId="31444"/>
    <cellStyle name="40% - Accent1 12 8 3" xfId="50505"/>
    <cellStyle name="40% - Accent1 12 9" xfId="20514"/>
    <cellStyle name="40% - Accent1 13" xfId="1162"/>
    <cellStyle name="40% - Accent1 13 10" xfId="39577"/>
    <cellStyle name="40% - Accent1 13 2" xfId="1163"/>
    <cellStyle name="40% - Accent1 13 2 2" xfId="7239"/>
    <cellStyle name="40% - Accent1 13 2 2 2" xfId="15521"/>
    <cellStyle name="40% - Accent1 13 2 2 2 2" xfId="34583"/>
    <cellStyle name="40% - Accent1 13 2 2 2 3" xfId="53644"/>
    <cellStyle name="40% - Accent1 13 2 2 3" xfId="26305"/>
    <cellStyle name="40% - Accent1 13 2 2 4" xfId="45366"/>
    <cellStyle name="40% - Accent1 13 2 3" xfId="9733"/>
    <cellStyle name="40% - Accent1 13 2 3 2" xfId="18011"/>
    <cellStyle name="40% - Accent1 13 2 3 2 2" xfId="37073"/>
    <cellStyle name="40% - Accent1 13 2 3 2 3" xfId="56134"/>
    <cellStyle name="40% - Accent1 13 2 3 3" xfId="28795"/>
    <cellStyle name="40% - Accent1 13 2 3 4" xfId="47856"/>
    <cellStyle name="40% - Accent1 13 2 4" xfId="4060"/>
    <cellStyle name="40% - Accent1 13 2 4 2" xfId="23170"/>
    <cellStyle name="40% - Accent1 13 2 4 3" xfId="42231"/>
    <cellStyle name="40% - Accent1 13 2 5" xfId="12386"/>
    <cellStyle name="40% - Accent1 13 2 5 2" xfId="31448"/>
    <cellStyle name="40% - Accent1 13 2 5 3" xfId="50509"/>
    <cellStyle name="40% - Accent1 13 2 6" xfId="20517"/>
    <cellStyle name="40% - Accent1 13 2 7" xfId="39578"/>
    <cellStyle name="40% - Accent1 13 3" xfId="4061"/>
    <cellStyle name="40% - Accent1 13 3 2" xfId="12387"/>
    <cellStyle name="40% - Accent1 13 3 2 2" xfId="31449"/>
    <cellStyle name="40% - Accent1 13 3 2 3" xfId="50510"/>
    <cellStyle name="40% - Accent1 13 3 3" xfId="23171"/>
    <cellStyle name="40% - Accent1 13 3 4" xfId="42232"/>
    <cellStyle name="40% - Accent1 13 4" xfId="6052"/>
    <cellStyle name="40% - Accent1 13 4 2" xfId="14334"/>
    <cellStyle name="40% - Accent1 13 4 2 2" xfId="33396"/>
    <cellStyle name="40% - Accent1 13 4 2 3" xfId="52457"/>
    <cellStyle name="40% - Accent1 13 4 3" xfId="25118"/>
    <cellStyle name="40% - Accent1 13 4 4" xfId="44179"/>
    <cellStyle name="40% - Accent1 13 5" xfId="7238"/>
    <cellStyle name="40% - Accent1 13 5 2" xfId="15520"/>
    <cellStyle name="40% - Accent1 13 5 2 2" xfId="34582"/>
    <cellStyle name="40% - Accent1 13 5 2 3" xfId="53643"/>
    <cellStyle name="40% - Accent1 13 5 3" xfId="26304"/>
    <cellStyle name="40% - Accent1 13 5 4" xfId="45365"/>
    <cellStyle name="40% - Accent1 13 6" xfId="9732"/>
    <cellStyle name="40% - Accent1 13 6 2" xfId="18010"/>
    <cellStyle name="40% - Accent1 13 6 2 2" xfId="37072"/>
    <cellStyle name="40% - Accent1 13 6 2 3" xfId="56133"/>
    <cellStyle name="40% - Accent1 13 6 3" xfId="28794"/>
    <cellStyle name="40% - Accent1 13 6 4" xfId="47855"/>
    <cellStyle name="40% - Accent1 13 7" xfId="4059"/>
    <cellStyle name="40% - Accent1 13 7 2" xfId="23169"/>
    <cellStyle name="40% - Accent1 13 7 3" xfId="42230"/>
    <cellStyle name="40% - Accent1 13 8" xfId="12385"/>
    <cellStyle name="40% - Accent1 13 8 2" xfId="31447"/>
    <cellStyle name="40% - Accent1 13 8 3" xfId="50508"/>
    <cellStyle name="40% - Accent1 13 9" xfId="20516"/>
    <cellStyle name="40% - Accent1 14" xfId="1164"/>
    <cellStyle name="40% - Accent1 14 2" xfId="4063"/>
    <cellStyle name="40% - Accent1 14 2 2" xfId="12389"/>
    <cellStyle name="40% - Accent1 14 2 2 2" xfId="31451"/>
    <cellStyle name="40% - Accent1 14 2 2 3" xfId="50512"/>
    <cellStyle name="40% - Accent1 14 2 3" xfId="23173"/>
    <cellStyle name="40% - Accent1 14 2 4" xfId="42234"/>
    <cellStyle name="40% - Accent1 14 3" xfId="6066"/>
    <cellStyle name="40% - Accent1 14 3 2" xfId="14348"/>
    <cellStyle name="40% - Accent1 14 3 2 2" xfId="33410"/>
    <cellStyle name="40% - Accent1 14 3 2 3" xfId="52471"/>
    <cellStyle name="40% - Accent1 14 3 3" xfId="25132"/>
    <cellStyle name="40% - Accent1 14 3 4" xfId="44193"/>
    <cellStyle name="40% - Accent1 14 4" xfId="7240"/>
    <cellStyle name="40% - Accent1 14 4 2" xfId="15522"/>
    <cellStyle name="40% - Accent1 14 4 2 2" xfId="34584"/>
    <cellStyle name="40% - Accent1 14 4 2 3" xfId="53645"/>
    <cellStyle name="40% - Accent1 14 4 3" xfId="26306"/>
    <cellStyle name="40% - Accent1 14 4 4" xfId="45367"/>
    <cellStyle name="40% - Accent1 14 5" xfId="9734"/>
    <cellStyle name="40% - Accent1 14 5 2" xfId="18012"/>
    <cellStyle name="40% - Accent1 14 5 2 2" xfId="37074"/>
    <cellStyle name="40% - Accent1 14 5 2 3" xfId="56135"/>
    <cellStyle name="40% - Accent1 14 5 3" xfId="28796"/>
    <cellStyle name="40% - Accent1 14 5 4" xfId="47857"/>
    <cellStyle name="40% - Accent1 14 6" xfId="4062"/>
    <cellStyle name="40% - Accent1 14 6 2" xfId="23172"/>
    <cellStyle name="40% - Accent1 14 6 3" xfId="42233"/>
    <cellStyle name="40% - Accent1 14 7" xfId="12388"/>
    <cellStyle name="40% - Accent1 14 7 2" xfId="31450"/>
    <cellStyle name="40% - Accent1 14 7 3" xfId="50511"/>
    <cellStyle name="40% - Accent1 14 8" xfId="20518"/>
    <cellStyle name="40% - Accent1 14 9" xfId="39579"/>
    <cellStyle name="40% - Accent1 15" xfId="1165"/>
    <cellStyle name="40% - Accent1 15 2" xfId="7241"/>
    <cellStyle name="40% - Accent1 15 2 2" xfId="15523"/>
    <cellStyle name="40% - Accent1 15 2 2 2" xfId="34585"/>
    <cellStyle name="40% - Accent1 15 2 2 3" xfId="53646"/>
    <cellStyle name="40% - Accent1 15 2 3" xfId="26307"/>
    <cellStyle name="40% - Accent1 15 2 4" xfId="45368"/>
    <cellStyle name="40% - Accent1 15 3" xfId="9735"/>
    <cellStyle name="40% - Accent1 15 3 2" xfId="18013"/>
    <cellStyle name="40% - Accent1 15 3 2 2" xfId="37075"/>
    <cellStyle name="40% - Accent1 15 3 2 3" xfId="56136"/>
    <cellStyle name="40% - Accent1 15 3 3" xfId="28797"/>
    <cellStyle name="40% - Accent1 15 3 4" xfId="47858"/>
    <cellStyle name="40% - Accent1 15 4" xfId="4064"/>
    <cellStyle name="40% - Accent1 15 4 2" xfId="23174"/>
    <cellStyle name="40% - Accent1 15 4 3" xfId="42235"/>
    <cellStyle name="40% - Accent1 15 5" xfId="12390"/>
    <cellStyle name="40% - Accent1 15 5 2" xfId="31452"/>
    <cellStyle name="40% - Accent1 15 5 3" xfId="50513"/>
    <cellStyle name="40% - Accent1 15 6" xfId="20519"/>
    <cellStyle name="40% - Accent1 15 7" xfId="39580"/>
    <cellStyle name="40% - Accent1 16" xfId="4065"/>
    <cellStyle name="40% - Accent1 16 2" xfId="12391"/>
    <cellStyle name="40% - Accent1 16 2 2" xfId="31453"/>
    <cellStyle name="40% - Accent1 16 2 3" xfId="50514"/>
    <cellStyle name="40% - Accent1 16 3" xfId="23175"/>
    <cellStyle name="40% - Accent1 16 4" xfId="42236"/>
    <cellStyle name="40% - Accent1 17" xfId="5619"/>
    <cellStyle name="40% - Accent1 17 2" xfId="13909"/>
    <cellStyle name="40% - Accent1 17 2 2" xfId="32971"/>
    <cellStyle name="40% - Accent1 17 2 3" xfId="52032"/>
    <cellStyle name="40% - Accent1 17 3" xfId="24693"/>
    <cellStyle name="40% - Accent1 17 4" xfId="43754"/>
    <cellStyle name="40% - Accent1 18" xfId="7223"/>
    <cellStyle name="40% - Accent1 18 2" xfId="15505"/>
    <cellStyle name="40% - Accent1 18 2 2" xfId="34567"/>
    <cellStyle name="40% - Accent1 18 2 3" xfId="53628"/>
    <cellStyle name="40% - Accent1 18 3" xfId="26289"/>
    <cellStyle name="40% - Accent1 18 4" xfId="45350"/>
    <cellStyle name="40% - Accent1 19" xfId="9717"/>
    <cellStyle name="40% - Accent1 19 2" xfId="17995"/>
    <cellStyle name="40% - Accent1 19 2 2" xfId="37057"/>
    <cellStyle name="40% - Accent1 19 2 3" xfId="56118"/>
    <cellStyle name="40% - Accent1 19 3" xfId="28779"/>
    <cellStyle name="40% - Accent1 19 4" xfId="47840"/>
    <cellStyle name="40% - Accent1 2" xfId="1166"/>
    <cellStyle name="40% - Accent1 2 10" xfId="1167"/>
    <cellStyle name="40% - Accent1 2 10 2" xfId="7243"/>
    <cellStyle name="40% - Accent1 2 10 2 2" xfId="15525"/>
    <cellStyle name="40% - Accent1 2 10 2 2 2" xfId="34587"/>
    <cellStyle name="40% - Accent1 2 10 2 2 3" xfId="53648"/>
    <cellStyle name="40% - Accent1 2 10 2 3" xfId="26309"/>
    <cellStyle name="40% - Accent1 2 10 2 4" xfId="45370"/>
    <cellStyle name="40% - Accent1 2 10 3" xfId="9737"/>
    <cellStyle name="40% - Accent1 2 10 3 2" xfId="18015"/>
    <cellStyle name="40% - Accent1 2 10 3 2 2" xfId="37077"/>
    <cellStyle name="40% - Accent1 2 10 3 2 3" xfId="56138"/>
    <cellStyle name="40% - Accent1 2 10 3 3" xfId="28799"/>
    <cellStyle name="40% - Accent1 2 10 3 4" xfId="47860"/>
    <cellStyle name="40% - Accent1 2 10 4" xfId="4067"/>
    <cellStyle name="40% - Accent1 2 10 4 2" xfId="23177"/>
    <cellStyle name="40% - Accent1 2 10 4 3" xfId="42238"/>
    <cellStyle name="40% - Accent1 2 10 5" xfId="12393"/>
    <cellStyle name="40% - Accent1 2 10 5 2" xfId="31455"/>
    <cellStyle name="40% - Accent1 2 10 5 3" xfId="50516"/>
    <cellStyle name="40% - Accent1 2 10 6" xfId="20521"/>
    <cellStyle name="40% - Accent1 2 10 7" xfId="39582"/>
    <cellStyle name="40% - Accent1 2 11" xfId="1168"/>
    <cellStyle name="40% - Accent1 2 11 2" xfId="7244"/>
    <cellStyle name="40% - Accent1 2 11 2 2" xfId="15526"/>
    <cellStyle name="40% - Accent1 2 11 2 2 2" xfId="34588"/>
    <cellStyle name="40% - Accent1 2 11 2 2 3" xfId="53649"/>
    <cellStyle name="40% - Accent1 2 11 2 3" xfId="26310"/>
    <cellStyle name="40% - Accent1 2 11 2 4" xfId="45371"/>
    <cellStyle name="40% - Accent1 2 11 3" xfId="9738"/>
    <cellStyle name="40% - Accent1 2 11 3 2" xfId="18016"/>
    <cellStyle name="40% - Accent1 2 11 3 2 2" xfId="37078"/>
    <cellStyle name="40% - Accent1 2 11 3 2 3" xfId="56139"/>
    <cellStyle name="40% - Accent1 2 11 3 3" xfId="28800"/>
    <cellStyle name="40% - Accent1 2 11 3 4" xfId="47861"/>
    <cellStyle name="40% - Accent1 2 11 4" xfId="4068"/>
    <cellStyle name="40% - Accent1 2 11 4 2" xfId="23178"/>
    <cellStyle name="40% - Accent1 2 11 4 3" xfId="42239"/>
    <cellStyle name="40% - Accent1 2 11 5" xfId="12394"/>
    <cellStyle name="40% - Accent1 2 11 5 2" xfId="31456"/>
    <cellStyle name="40% - Accent1 2 11 5 3" xfId="50517"/>
    <cellStyle name="40% - Accent1 2 11 6" xfId="20522"/>
    <cellStyle name="40% - Accent1 2 11 7" xfId="39583"/>
    <cellStyle name="40% - Accent1 2 12" xfId="4069"/>
    <cellStyle name="40% - Accent1 2 12 2" xfId="12395"/>
    <cellStyle name="40% - Accent1 2 12 2 2" xfId="31457"/>
    <cellStyle name="40% - Accent1 2 12 2 3" xfId="50518"/>
    <cellStyle name="40% - Accent1 2 12 3" xfId="23179"/>
    <cellStyle name="40% - Accent1 2 12 4" xfId="42240"/>
    <cellStyle name="40% - Accent1 2 13" xfId="5639"/>
    <cellStyle name="40% - Accent1 2 13 2" xfId="13928"/>
    <cellStyle name="40% - Accent1 2 13 2 2" xfId="32990"/>
    <cellStyle name="40% - Accent1 2 13 2 3" xfId="52051"/>
    <cellStyle name="40% - Accent1 2 13 3" xfId="24712"/>
    <cellStyle name="40% - Accent1 2 13 4" xfId="43773"/>
    <cellStyle name="40% - Accent1 2 14" xfId="7242"/>
    <cellStyle name="40% - Accent1 2 14 2" xfId="15524"/>
    <cellStyle name="40% - Accent1 2 14 2 2" xfId="34586"/>
    <cellStyle name="40% - Accent1 2 14 2 3" xfId="53647"/>
    <cellStyle name="40% - Accent1 2 14 3" xfId="26308"/>
    <cellStyle name="40% - Accent1 2 14 4" xfId="45369"/>
    <cellStyle name="40% - Accent1 2 15" xfId="9736"/>
    <cellStyle name="40% - Accent1 2 15 2" xfId="18014"/>
    <cellStyle name="40% - Accent1 2 15 2 2" xfId="37076"/>
    <cellStyle name="40% - Accent1 2 15 2 3" xfId="56137"/>
    <cellStyle name="40% - Accent1 2 15 3" xfId="28798"/>
    <cellStyle name="40% - Accent1 2 15 4" xfId="47859"/>
    <cellStyle name="40% - Accent1 2 16" xfId="4066"/>
    <cellStyle name="40% - Accent1 2 16 2" xfId="23176"/>
    <cellStyle name="40% - Accent1 2 16 3" xfId="42237"/>
    <cellStyle name="40% - Accent1 2 17" xfId="12392"/>
    <cellStyle name="40% - Accent1 2 17 2" xfId="31454"/>
    <cellStyle name="40% - Accent1 2 17 3" xfId="50515"/>
    <cellStyle name="40% - Accent1 2 18" xfId="20520"/>
    <cellStyle name="40% - Accent1 2 19" xfId="39581"/>
    <cellStyle name="40% - Accent1 2 2" xfId="1169"/>
    <cellStyle name="40% - Accent1 2 2 10" xfId="5667"/>
    <cellStyle name="40% - Accent1 2 2 10 2" xfId="13953"/>
    <cellStyle name="40% - Accent1 2 2 10 2 2" xfId="33015"/>
    <cellStyle name="40% - Accent1 2 2 10 2 3" xfId="52076"/>
    <cellStyle name="40% - Accent1 2 2 10 3" xfId="24737"/>
    <cellStyle name="40% - Accent1 2 2 10 4" xfId="43798"/>
    <cellStyle name="40% - Accent1 2 2 11" xfId="7245"/>
    <cellStyle name="40% - Accent1 2 2 11 2" xfId="15527"/>
    <cellStyle name="40% - Accent1 2 2 11 2 2" xfId="34589"/>
    <cellStyle name="40% - Accent1 2 2 11 2 3" xfId="53650"/>
    <cellStyle name="40% - Accent1 2 2 11 3" xfId="26311"/>
    <cellStyle name="40% - Accent1 2 2 11 4" xfId="45372"/>
    <cellStyle name="40% - Accent1 2 2 12" xfId="9739"/>
    <cellStyle name="40% - Accent1 2 2 12 2" xfId="18017"/>
    <cellStyle name="40% - Accent1 2 2 12 2 2" xfId="37079"/>
    <cellStyle name="40% - Accent1 2 2 12 2 3" xfId="56140"/>
    <cellStyle name="40% - Accent1 2 2 12 3" xfId="28801"/>
    <cellStyle name="40% - Accent1 2 2 12 4" xfId="47862"/>
    <cellStyle name="40% - Accent1 2 2 13" xfId="4070"/>
    <cellStyle name="40% - Accent1 2 2 13 2" xfId="23180"/>
    <cellStyle name="40% - Accent1 2 2 13 3" xfId="42241"/>
    <cellStyle name="40% - Accent1 2 2 14" xfId="12396"/>
    <cellStyle name="40% - Accent1 2 2 14 2" xfId="31458"/>
    <cellStyle name="40% - Accent1 2 2 14 3" xfId="50519"/>
    <cellStyle name="40% - Accent1 2 2 15" xfId="20523"/>
    <cellStyle name="40% - Accent1 2 2 16" xfId="39584"/>
    <cellStyle name="40% - Accent1 2 2 2" xfId="1170"/>
    <cellStyle name="40% - Accent1 2 2 2 10" xfId="4071"/>
    <cellStyle name="40% - Accent1 2 2 2 10 2" xfId="23181"/>
    <cellStyle name="40% - Accent1 2 2 2 10 3" xfId="42242"/>
    <cellStyle name="40% - Accent1 2 2 2 11" xfId="12397"/>
    <cellStyle name="40% - Accent1 2 2 2 11 2" xfId="31459"/>
    <cellStyle name="40% - Accent1 2 2 2 11 3" xfId="50520"/>
    <cellStyle name="40% - Accent1 2 2 2 12" xfId="20524"/>
    <cellStyle name="40% - Accent1 2 2 2 13" xfId="39585"/>
    <cellStyle name="40% - Accent1 2 2 2 2" xfId="1171"/>
    <cellStyle name="40% - Accent1 2 2 2 2 2" xfId="1172"/>
    <cellStyle name="40% - Accent1 2 2 2 2 2 2" xfId="7248"/>
    <cellStyle name="40% - Accent1 2 2 2 2 2 2 2" xfId="15530"/>
    <cellStyle name="40% - Accent1 2 2 2 2 2 2 2 2" xfId="34592"/>
    <cellStyle name="40% - Accent1 2 2 2 2 2 2 2 3" xfId="53653"/>
    <cellStyle name="40% - Accent1 2 2 2 2 2 2 3" xfId="26314"/>
    <cellStyle name="40% - Accent1 2 2 2 2 2 2 4" xfId="45375"/>
    <cellStyle name="40% - Accent1 2 2 2 2 2 3" xfId="9742"/>
    <cellStyle name="40% - Accent1 2 2 2 2 2 3 2" xfId="18020"/>
    <cellStyle name="40% - Accent1 2 2 2 2 2 3 2 2" xfId="37082"/>
    <cellStyle name="40% - Accent1 2 2 2 2 2 3 2 3" xfId="56143"/>
    <cellStyle name="40% - Accent1 2 2 2 2 2 3 3" xfId="28804"/>
    <cellStyle name="40% - Accent1 2 2 2 2 2 3 4" xfId="47865"/>
    <cellStyle name="40% - Accent1 2 2 2 2 2 4" xfId="4073"/>
    <cellStyle name="40% - Accent1 2 2 2 2 2 4 2" xfId="23183"/>
    <cellStyle name="40% - Accent1 2 2 2 2 2 4 3" xfId="42244"/>
    <cellStyle name="40% - Accent1 2 2 2 2 2 5" xfId="12399"/>
    <cellStyle name="40% - Accent1 2 2 2 2 2 5 2" xfId="31461"/>
    <cellStyle name="40% - Accent1 2 2 2 2 2 5 3" xfId="50522"/>
    <cellStyle name="40% - Accent1 2 2 2 2 2 6" xfId="20526"/>
    <cellStyle name="40% - Accent1 2 2 2 2 2 7" xfId="39587"/>
    <cellStyle name="40% - Accent1 2 2 2 2 3" xfId="7247"/>
    <cellStyle name="40% - Accent1 2 2 2 2 3 2" xfId="15529"/>
    <cellStyle name="40% - Accent1 2 2 2 2 3 2 2" xfId="34591"/>
    <cellStyle name="40% - Accent1 2 2 2 2 3 2 3" xfId="53652"/>
    <cellStyle name="40% - Accent1 2 2 2 2 3 3" xfId="26313"/>
    <cellStyle name="40% - Accent1 2 2 2 2 3 4" xfId="45374"/>
    <cellStyle name="40% - Accent1 2 2 2 2 4" xfId="9741"/>
    <cellStyle name="40% - Accent1 2 2 2 2 4 2" xfId="18019"/>
    <cellStyle name="40% - Accent1 2 2 2 2 4 2 2" xfId="37081"/>
    <cellStyle name="40% - Accent1 2 2 2 2 4 2 3" xfId="56142"/>
    <cellStyle name="40% - Accent1 2 2 2 2 4 3" xfId="28803"/>
    <cellStyle name="40% - Accent1 2 2 2 2 4 4" xfId="47864"/>
    <cellStyle name="40% - Accent1 2 2 2 2 5" xfId="4072"/>
    <cellStyle name="40% - Accent1 2 2 2 2 5 2" xfId="23182"/>
    <cellStyle name="40% - Accent1 2 2 2 2 5 3" xfId="42243"/>
    <cellStyle name="40% - Accent1 2 2 2 2 6" xfId="12398"/>
    <cellStyle name="40% - Accent1 2 2 2 2 6 2" xfId="31460"/>
    <cellStyle name="40% - Accent1 2 2 2 2 6 3" xfId="50521"/>
    <cellStyle name="40% - Accent1 2 2 2 2 7" xfId="20525"/>
    <cellStyle name="40% - Accent1 2 2 2 2 8" xfId="39586"/>
    <cellStyle name="40% - Accent1 2 2 2 3" xfId="1173"/>
    <cellStyle name="40% - Accent1 2 2 2 3 2" xfId="1174"/>
    <cellStyle name="40% - Accent1 2 2 2 3 2 2" xfId="7250"/>
    <cellStyle name="40% - Accent1 2 2 2 3 2 2 2" xfId="15532"/>
    <cellStyle name="40% - Accent1 2 2 2 3 2 2 2 2" xfId="34594"/>
    <cellStyle name="40% - Accent1 2 2 2 3 2 2 2 3" xfId="53655"/>
    <cellStyle name="40% - Accent1 2 2 2 3 2 2 3" xfId="26316"/>
    <cellStyle name="40% - Accent1 2 2 2 3 2 2 4" xfId="45377"/>
    <cellStyle name="40% - Accent1 2 2 2 3 2 3" xfId="9744"/>
    <cellStyle name="40% - Accent1 2 2 2 3 2 3 2" xfId="18022"/>
    <cellStyle name="40% - Accent1 2 2 2 3 2 3 2 2" xfId="37084"/>
    <cellStyle name="40% - Accent1 2 2 2 3 2 3 2 3" xfId="56145"/>
    <cellStyle name="40% - Accent1 2 2 2 3 2 3 3" xfId="28806"/>
    <cellStyle name="40% - Accent1 2 2 2 3 2 3 4" xfId="47867"/>
    <cellStyle name="40% - Accent1 2 2 2 3 2 4" xfId="4075"/>
    <cellStyle name="40% - Accent1 2 2 2 3 2 4 2" xfId="23185"/>
    <cellStyle name="40% - Accent1 2 2 2 3 2 4 3" xfId="42246"/>
    <cellStyle name="40% - Accent1 2 2 2 3 2 5" xfId="12401"/>
    <cellStyle name="40% - Accent1 2 2 2 3 2 5 2" xfId="31463"/>
    <cellStyle name="40% - Accent1 2 2 2 3 2 5 3" xfId="50524"/>
    <cellStyle name="40% - Accent1 2 2 2 3 2 6" xfId="20528"/>
    <cellStyle name="40% - Accent1 2 2 2 3 2 7" xfId="39589"/>
    <cellStyle name="40% - Accent1 2 2 2 3 3" xfId="7249"/>
    <cellStyle name="40% - Accent1 2 2 2 3 3 2" xfId="15531"/>
    <cellStyle name="40% - Accent1 2 2 2 3 3 2 2" xfId="34593"/>
    <cellStyle name="40% - Accent1 2 2 2 3 3 2 3" xfId="53654"/>
    <cellStyle name="40% - Accent1 2 2 2 3 3 3" xfId="26315"/>
    <cellStyle name="40% - Accent1 2 2 2 3 3 4" xfId="45376"/>
    <cellStyle name="40% - Accent1 2 2 2 3 4" xfId="9743"/>
    <cellStyle name="40% - Accent1 2 2 2 3 4 2" xfId="18021"/>
    <cellStyle name="40% - Accent1 2 2 2 3 4 2 2" xfId="37083"/>
    <cellStyle name="40% - Accent1 2 2 2 3 4 2 3" xfId="56144"/>
    <cellStyle name="40% - Accent1 2 2 2 3 4 3" xfId="28805"/>
    <cellStyle name="40% - Accent1 2 2 2 3 4 4" xfId="47866"/>
    <cellStyle name="40% - Accent1 2 2 2 3 5" xfId="4074"/>
    <cellStyle name="40% - Accent1 2 2 2 3 5 2" xfId="23184"/>
    <cellStyle name="40% - Accent1 2 2 2 3 5 3" xfId="42245"/>
    <cellStyle name="40% - Accent1 2 2 2 3 6" xfId="12400"/>
    <cellStyle name="40% - Accent1 2 2 2 3 6 2" xfId="31462"/>
    <cellStyle name="40% - Accent1 2 2 2 3 6 3" xfId="50523"/>
    <cellStyle name="40% - Accent1 2 2 2 3 7" xfId="20527"/>
    <cellStyle name="40% - Accent1 2 2 2 3 8" xfId="39588"/>
    <cellStyle name="40% - Accent1 2 2 2 4" xfId="1175"/>
    <cellStyle name="40% - Accent1 2 2 2 4 2" xfId="7251"/>
    <cellStyle name="40% - Accent1 2 2 2 4 2 2" xfId="15533"/>
    <cellStyle name="40% - Accent1 2 2 2 4 2 2 2" xfId="34595"/>
    <cellStyle name="40% - Accent1 2 2 2 4 2 2 3" xfId="53656"/>
    <cellStyle name="40% - Accent1 2 2 2 4 2 3" xfId="26317"/>
    <cellStyle name="40% - Accent1 2 2 2 4 2 4" xfId="45378"/>
    <cellStyle name="40% - Accent1 2 2 2 4 3" xfId="9745"/>
    <cellStyle name="40% - Accent1 2 2 2 4 3 2" xfId="18023"/>
    <cellStyle name="40% - Accent1 2 2 2 4 3 2 2" xfId="37085"/>
    <cellStyle name="40% - Accent1 2 2 2 4 3 2 3" xfId="56146"/>
    <cellStyle name="40% - Accent1 2 2 2 4 3 3" xfId="28807"/>
    <cellStyle name="40% - Accent1 2 2 2 4 3 4" xfId="47868"/>
    <cellStyle name="40% - Accent1 2 2 2 4 4" xfId="4076"/>
    <cellStyle name="40% - Accent1 2 2 2 4 4 2" xfId="23186"/>
    <cellStyle name="40% - Accent1 2 2 2 4 4 3" xfId="42247"/>
    <cellStyle name="40% - Accent1 2 2 2 4 5" xfId="12402"/>
    <cellStyle name="40% - Accent1 2 2 2 4 5 2" xfId="31464"/>
    <cellStyle name="40% - Accent1 2 2 2 4 5 3" xfId="50525"/>
    <cellStyle name="40% - Accent1 2 2 2 4 6" xfId="20529"/>
    <cellStyle name="40% - Accent1 2 2 2 4 7" xfId="39590"/>
    <cellStyle name="40% - Accent1 2 2 2 5" xfId="1176"/>
    <cellStyle name="40% - Accent1 2 2 2 5 2" xfId="7252"/>
    <cellStyle name="40% - Accent1 2 2 2 5 2 2" xfId="15534"/>
    <cellStyle name="40% - Accent1 2 2 2 5 2 2 2" xfId="34596"/>
    <cellStyle name="40% - Accent1 2 2 2 5 2 2 3" xfId="53657"/>
    <cellStyle name="40% - Accent1 2 2 2 5 2 3" xfId="26318"/>
    <cellStyle name="40% - Accent1 2 2 2 5 2 4" xfId="45379"/>
    <cellStyle name="40% - Accent1 2 2 2 5 3" xfId="9746"/>
    <cellStyle name="40% - Accent1 2 2 2 5 3 2" xfId="18024"/>
    <cellStyle name="40% - Accent1 2 2 2 5 3 2 2" xfId="37086"/>
    <cellStyle name="40% - Accent1 2 2 2 5 3 2 3" xfId="56147"/>
    <cellStyle name="40% - Accent1 2 2 2 5 3 3" xfId="28808"/>
    <cellStyle name="40% - Accent1 2 2 2 5 3 4" xfId="47869"/>
    <cellStyle name="40% - Accent1 2 2 2 5 4" xfId="4077"/>
    <cellStyle name="40% - Accent1 2 2 2 5 4 2" xfId="23187"/>
    <cellStyle name="40% - Accent1 2 2 2 5 4 3" xfId="42248"/>
    <cellStyle name="40% - Accent1 2 2 2 5 5" xfId="12403"/>
    <cellStyle name="40% - Accent1 2 2 2 5 5 2" xfId="31465"/>
    <cellStyle name="40% - Accent1 2 2 2 5 5 3" xfId="50526"/>
    <cellStyle name="40% - Accent1 2 2 2 5 6" xfId="20530"/>
    <cellStyle name="40% - Accent1 2 2 2 5 7" xfId="39591"/>
    <cellStyle name="40% - Accent1 2 2 2 6" xfId="4078"/>
    <cellStyle name="40% - Accent1 2 2 2 6 2" xfId="12404"/>
    <cellStyle name="40% - Accent1 2 2 2 6 2 2" xfId="31466"/>
    <cellStyle name="40% - Accent1 2 2 2 6 2 3" xfId="50527"/>
    <cellStyle name="40% - Accent1 2 2 2 6 3" xfId="23188"/>
    <cellStyle name="40% - Accent1 2 2 2 6 4" xfId="42249"/>
    <cellStyle name="40% - Accent1 2 2 2 7" xfId="5869"/>
    <cellStyle name="40% - Accent1 2 2 2 7 2" xfId="14151"/>
    <cellStyle name="40% - Accent1 2 2 2 7 2 2" xfId="33213"/>
    <cellStyle name="40% - Accent1 2 2 2 7 2 3" xfId="52274"/>
    <cellStyle name="40% - Accent1 2 2 2 7 3" xfId="24935"/>
    <cellStyle name="40% - Accent1 2 2 2 7 4" xfId="43996"/>
    <cellStyle name="40% - Accent1 2 2 2 8" xfId="7246"/>
    <cellStyle name="40% - Accent1 2 2 2 8 2" xfId="15528"/>
    <cellStyle name="40% - Accent1 2 2 2 8 2 2" xfId="34590"/>
    <cellStyle name="40% - Accent1 2 2 2 8 2 3" xfId="53651"/>
    <cellStyle name="40% - Accent1 2 2 2 8 3" xfId="26312"/>
    <cellStyle name="40% - Accent1 2 2 2 8 4" xfId="45373"/>
    <cellStyle name="40% - Accent1 2 2 2 9" xfId="9740"/>
    <cellStyle name="40% - Accent1 2 2 2 9 2" xfId="18018"/>
    <cellStyle name="40% - Accent1 2 2 2 9 2 2" xfId="37080"/>
    <cellStyle name="40% - Accent1 2 2 2 9 2 3" xfId="56141"/>
    <cellStyle name="40% - Accent1 2 2 2 9 3" xfId="28802"/>
    <cellStyle name="40% - Accent1 2 2 2 9 4" xfId="47863"/>
    <cellStyle name="40% - Accent1 2 2 3" xfId="1177"/>
    <cellStyle name="40% - Accent1 2 2 3 10" xfId="4079"/>
    <cellStyle name="40% - Accent1 2 2 3 10 2" xfId="23189"/>
    <cellStyle name="40% - Accent1 2 2 3 10 3" xfId="42250"/>
    <cellStyle name="40% - Accent1 2 2 3 11" xfId="12405"/>
    <cellStyle name="40% - Accent1 2 2 3 11 2" xfId="31467"/>
    <cellStyle name="40% - Accent1 2 2 3 11 3" xfId="50528"/>
    <cellStyle name="40% - Accent1 2 2 3 12" xfId="20531"/>
    <cellStyle name="40% - Accent1 2 2 3 13" xfId="39592"/>
    <cellStyle name="40% - Accent1 2 2 3 2" xfId="1178"/>
    <cellStyle name="40% - Accent1 2 2 3 2 2" xfId="1179"/>
    <cellStyle name="40% - Accent1 2 2 3 2 2 2" xfId="7255"/>
    <cellStyle name="40% - Accent1 2 2 3 2 2 2 2" xfId="15537"/>
    <cellStyle name="40% - Accent1 2 2 3 2 2 2 2 2" xfId="34599"/>
    <cellStyle name="40% - Accent1 2 2 3 2 2 2 2 3" xfId="53660"/>
    <cellStyle name="40% - Accent1 2 2 3 2 2 2 3" xfId="26321"/>
    <cellStyle name="40% - Accent1 2 2 3 2 2 2 4" xfId="45382"/>
    <cellStyle name="40% - Accent1 2 2 3 2 2 3" xfId="9749"/>
    <cellStyle name="40% - Accent1 2 2 3 2 2 3 2" xfId="18027"/>
    <cellStyle name="40% - Accent1 2 2 3 2 2 3 2 2" xfId="37089"/>
    <cellStyle name="40% - Accent1 2 2 3 2 2 3 2 3" xfId="56150"/>
    <cellStyle name="40% - Accent1 2 2 3 2 2 3 3" xfId="28811"/>
    <cellStyle name="40% - Accent1 2 2 3 2 2 3 4" xfId="47872"/>
    <cellStyle name="40% - Accent1 2 2 3 2 2 4" xfId="4081"/>
    <cellStyle name="40% - Accent1 2 2 3 2 2 4 2" xfId="23191"/>
    <cellStyle name="40% - Accent1 2 2 3 2 2 4 3" xfId="42252"/>
    <cellStyle name="40% - Accent1 2 2 3 2 2 5" xfId="12407"/>
    <cellStyle name="40% - Accent1 2 2 3 2 2 5 2" xfId="31469"/>
    <cellStyle name="40% - Accent1 2 2 3 2 2 5 3" xfId="50530"/>
    <cellStyle name="40% - Accent1 2 2 3 2 2 6" xfId="20533"/>
    <cellStyle name="40% - Accent1 2 2 3 2 2 7" xfId="39594"/>
    <cellStyle name="40% - Accent1 2 2 3 2 3" xfId="7254"/>
    <cellStyle name="40% - Accent1 2 2 3 2 3 2" xfId="15536"/>
    <cellStyle name="40% - Accent1 2 2 3 2 3 2 2" xfId="34598"/>
    <cellStyle name="40% - Accent1 2 2 3 2 3 2 3" xfId="53659"/>
    <cellStyle name="40% - Accent1 2 2 3 2 3 3" xfId="26320"/>
    <cellStyle name="40% - Accent1 2 2 3 2 3 4" xfId="45381"/>
    <cellStyle name="40% - Accent1 2 2 3 2 4" xfId="9748"/>
    <cellStyle name="40% - Accent1 2 2 3 2 4 2" xfId="18026"/>
    <cellStyle name="40% - Accent1 2 2 3 2 4 2 2" xfId="37088"/>
    <cellStyle name="40% - Accent1 2 2 3 2 4 2 3" xfId="56149"/>
    <cellStyle name="40% - Accent1 2 2 3 2 4 3" xfId="28810"/>
    <cellStyle name="40% - Accent1 2 2 3 2 4 4" xfId="47871"/>
    <cellStyle name="40% - Accent1 2 2 3 2 5" xfId="4080"/>
    <cellStyle name="40% - Accent1 2 2 3 2 5 2" xfId="23190"/>
    <cellStyle name="40% - Accent1 2 2 3 2 5 3" xfId="42251"/>
    <cellStyle name="40% - Accent1 2 2 3 2 6" xfId="12406"/>
    <cellStyle name="40% - Accent1 2 2 3 2 6 2" xfId="31468"/>
    <cellStyle name="40% - Accent1 2 2 3 2 6 3" xfId="50529"/>
    <cellStyle name="40% - Accent1 2 2 3 2 7" xfId="20532"/>
    <cellStyle name="40% - Accent1 2 2 3 2 8" xfId="39593"/>
    <cellStyle name="40% - Accent1 2 2 3 3" xfId="1180"/>
    <cellStyle name="40% - Accent1 2 2 3 3 2" xfId="1181"/>
    <cellStyle name="40% - Accent1 2 2 3 3 2 2" xfId="7257"/>
    <cellStyle name="40% - Accent1 2 2 3 3 2 2 2" xfId="15539"/>
    <cellStyle name="40% - Accent1 2 2 3 3 2 2 2 2" xfId="34601"/>
    <cellStyle name="40% - Accent1 2 2 3 3 2 2 2 3" xfId="53662"/>
    <cellStyle name="40% - Accent1 2 2 3 3 2 2 3" xfId="26323"/>
    <cellStyle name="40% - Accent1 2 2 3 3 2 2 4" xfId="45384"/>
    <cellStyle name="40% - Accent1 2 2 3 3 2 3" xfId="9751"/>
    <cellStyle name="40% - Accent1 2 2 3 3 2 3 2" xfId="18029"/>
    <cellStyle name="40% - Accent1 2 2 3 3 2 3 2 2" xfId="37091"/>
    <cellStyle name="40% - Accent1 2 2 3 3 2 3 2 3" xfId="56152"/>
    <cellStyle name="40% - Accent1 2 2 3 3 2 3 3" xfId="28813"/>
    <cellStyle name="40% - Accent1 2 2 3 3 2 3 4" xfId="47874"/>
    <cellStyle name="40% - Accent1 2 2 3 3 2 4" xfId="4083"/>
    <cellStyle name="40% - Accent1 2 2 3 3 2 4 2" xfId="23193"/>
    <cellStyle name="40% - Accent1 2 2 3 3 2 4 3" xfId="42254"/>
    <cellStyle name="40% - Accent1 2 2 3 3 2 5" xfId="12409"/>
    <cellStyle name="40% - Accent1 2 2 3 3 2 5 2" xfId="31471"/>
    <cellStyle name="40% - Accent1 2 2 3 3 2 5 3" xfId="50532"/>
    <cellStyle name="40% - Accent1 2 2 3 3 2 6" xfId="20535"/>
    <cellStyle name="40% - Accent1 2 2 3 3 2 7" xfId="39596"/>
    <cellStyle name="40% - Accent1 2 2 3 3 3" xfId="7256"/>
    <cellStyle name="40% - Accent1 2 2 3 3 3 2" xfId="15538"/>
    <cellStyle name="40% - Accent1 2 2 3 3 3 2 2" xfId="34600"/>
    <cellStyle name="40% - Accent1 2 2 3 3 3 2 3" xfId="53661"/>
    <cellStyle name="40% - Accent1 2 2 3 3 3 3" xfId="26322"/>
    <cellStyle name="40% - Accent1 2 2 3 3 3 4" xfId="45383"/>
    <cellStyle name="40% - Accent1 2 2 3 3 4" xfId="9750"/>
    <cellStyle name="40% - Accent1 2 2 3 3 4 2" xfId="18028"/>
    <cellStyle name="40% - Accent1 2 2 3 3 4 2 2" xfId="37090"/>
    <cellStyle name="40% - Accent1 2 2 3 3 4 2 3" xfId="56151"/>
    <cellStyle name="40% - Accent1 2 2 3 3 4 3" xfId="28812"/>
    <cellStyle name="40% - Accent1 2 2 3 3 4 4" xfId="47873"/>
    <cellStyle name="40% - Accent1 2 2 3 3 5" xfId="4082"/>
    <cellStyle name="40% - Accent1 2 2 3 3 5 2" xfId="23192"/>
    <cellStyle name="40% - Accent1 2 2 3 3 5 3" xfId="42253"/>
    <cellStyle name="40% - Accent1 2 2 3 3 6" xfId="12408"/>
    <cellStyle name="40% - Accent1 2 2 3 3 6 2" xfId="31470"/>
    <cellStyle name="40% - Accent1 2 2 3 3 6 3" xfId="50531"/>
    <cellStyle name="40% - Accent1 2 2 3 3 7" xfId="20534"/>
    <cellStyle name="40% - Accent1 2 2 3 3 8" xfId="39595"/>
    <cellStyle name="40% - Accent1 2 2 3 4" xfId="1182"/>
    <cellStyle name="40% - Accent1 2 2 3 4 2" xfId="7258"/>
    <cellStyle name="40% - Accent1 2 2 3 4 2 2" xfId="15540"/>
    <cellStyle name="40% - Accent1 2 2 3 4 2 2 2" xfId="34602"/>
    <cellStyle name="40% - Accent1 2 2 3 4 2 2 3" xfId="53663"/>
    <cellStyle name="40% - Accent1 2 2 3 4 2 3" xfId="26324"/>
    <cellStyle name="40% - Accent1 2 2 3 4 2 4" xfId="45385"/>
    <cellStyle name="40% - Accent1 2 2 3 4 3" xfId="9752"/>
    <cellStyle name="40% - Accent1 2 2 3 4 3 2" xfId="18030"/>
    <cellStyle name="40% - Accent1 2 2 3 4 3 2 2" xfId="37092"/>
    <cellStyle name="40% - Accent1 2 2 3 4 3 2 3" xfId="56153"/>
    <cellStyle name="40% - Accent1 2 2 3 4 3 3" xfId="28814"/>
    <cellStyle name="40% - Accent1 2 2 3 4 3 4" xfId="47875"/>
    <cellStyle name="40% - Accent1 2 2 3 4 4" xfId="4084"/>
    <cellStyle name="40% - Accent1 2 2 3 4 4 2" xfId="23194"/>
    <cellStyle name="40% - Accent1 2 2 3 4 4 3" xfId="42255"/>
    <cellStyle name="40% - Accent1 2 2 3 4 5" xfId="12410"/>
    <cellStyle name="40% - Accent1 2 2 3 4 5 2" xfId="31472"/>
    <cellStyle name="40% - Accent1 2 2 3 4 5 3" xfId="50533"/>
    <cellStyle name="40% - Accent1 2 2 3 4 6" xfId="20536"/>
    <cellStyle name="40% - Accent1 2 2 3 4 7" xfId="39597"/>
    <cellStyle name="40% - Accent1 2 2 3 5" xfId="1183"/>
    <cellStyle name="40% - Accent1 2 2 3 5 2" xfId="7259"/>
    <cellStyle name="40% - Accent1 2 2 3 5 2 2" xfId="15541"/>
    <cellStyle name="40% - Accent1 2 2 3 5 2 2 2" xfId="34603"/>
    <cellStyle name="40% - Accent1 2 2 3 5 2 2 3" xfId="53664"/>
    <cellStyle name="40% - Accent1 2 2 3 5 2 3" xfId="26325"/>
    <cellStyle name="40% - Accent1 2 2 3 5 2 4" xfId="45386"/>
    <cellStyle name="40% - Accent1 2 2 3 5 3" xfId="9753"/>
    <cellStyle name="40% - Accent1 2 2 3 5 3 2" xfId="18031"/>
    <cellStyle name="40% - Accent1 2 2 3 5 3 2 2" xfId="37093"/>
    <cellStyle name="40% - Accent1 2 2 3 5 3 2 3" xfId="56154"/>
    <cellStyle name="40% - Accent1 2 2 3 5 3 3" xfId="28815"/>
    <cellStyle name="40% - Accent1 2 2 3 5 3 4" xfId="47876"/>
    <cellStyle name="40% - Accent1 2 2 3 5 4" xfId="4085"/>
    <cellStyle name="40% - Accent1 2 2 3 5 4 2" xfId="23195"/>
    <cellStyle name="40% - Accent1 2 2 3 5 4 3" xfId="42256"/>
    <cellStyle name="40% - Accent1 2 2 3 5 5" xfId="12411"/>
    <cellStyle name="40% - Accent1 2 2 3 5 5 2" xfId="31473"/>
    <cellStyle name="40% - Accent1 2 2 3 5 5 3" xfId="50534"/>
    <cellStyle name="40% - Accent1 2 2 3 5 6" xfId="20537"/>
    <cellStyle name="40% - Accent1 2 2 3 5 7" xfId="39598"/>
    <cellStyle name="40% - Accent1 2 2 3 6" xfId="4086"/>
    <cellStyle name="40% - Accent1 2 2 3 6 2" xfId="12412"/>
    <cellStyle name="40% - Accent1 2 2 3 6 2 2" xfId="31474"/>
    <cellStyle name="40% - Accent1 2 2 3 6 2 3" xfId="50535"/>
    <cellStyle name="40% - Accent1 2 2 3 6 3" xfId="23196"/>
    <cellStyle name="40% - Accent1 2 2 3 6 4" xfId="42257"/>
    <cellStyle name="40% - Accent1 2 2 3 7" xfId="5967"/>
    <cellStyle name="40% - Accent1 2 2 3 7 2" xfId="14249"/>
    <cellStyle name="40% - Accent1 2 2 3 7 2 2" xfId="33311"/>
    <cellStyle name="40% - Accent1 2 2 3 7 2 3" xfId="52372"/>
    <cellStyle name="40% - Accent1 2 2 3 7 3" xfId="25033"/>
    <cellStyle name="40% - Accent1 2 2 3 7 4" xfId="44094"/>
    <cellStyle name="40% - Accent1 2 2 3 8" xfId="7253"/>
    <cellStyle name="40% - Accent1 2 2 3 8 2" xfId="15535"/>
    <cellStyle name="40% - Accent1 2 2 3 8 2 2" xfId="34597"/>
    <cellStyle name="40% - Accent1 2 2 3 8 2 3" xfId="53658"/>
    <cellStyle name="40% - Accent1 2 2 3 8 3" xfId="26319"/>
    <cellStyle name="40% - Accent1 2 2 3 8 4" xfId="45380"/>
    <cellStyle name="40% - Accent1 2 2 3 9" xfId="9747"/>
    <cellStyle name="40% - Accent1 2 2 3 9 2" xfId="18025"/>
    <cellStyle name="40% - Accent1 2 2 3 9 2 2" xfId="37087"/>
    <cellStyle name="40% - Accent1 2 2 3 9 2 3" xfId="56148"/>
    <cellStyle name="40% - Accent1 2 2 3 9 3" xfId="28809"/>
    <cellStyle name="40% - Accent1 2 2 3 9 4" xfId="47870"/>
    <cellStyle name="40% - Accent1 2 2 4" xfId="1184"/>
    <cellStyle name="40% - Accent1 2 2 4 10" xfId="12413"/>
    <cellStyle name="40% - Accent1 2 2 4 10 2" xfId="31475"/>
    <cellStyle name="40% - Accent1 2 2 4 10 3" xfId="50536"/>
    <cellStyle name="40% - Accent1 2 2 4 11" xfId="20538"/>
    <cellStyle name="40% - Accent1 2 2 4 12" xfId="39599"/>
    <cellStyle name="40% - Accent1 2 2 4 2" xfId="1185"/>
    <cellStyle name="40% - Accent1 2 2 4 2 2" xfId="1186"/>
    <cellStyle name="40% - Accent1 2 2 4 2 2 2" xfId="7262"/>
    <cellStyle name="40% - Accent1 2 2 4 2 2 2 2" xfId="15544"/>
    <cellStyle name="40% - Accent1 2 2 4 2 2 2 2 2" xfId="34606"/>
    <cellStyle name="40% - Accent1 2 2 4 2 2 2 2 3" xfId="53667"/>
    <cellStyle name="40% - Accent1 2 2 4 2 2 2 3" xfId="26328"/>
    <cellStyle name="40% - Accent1 2 2 4 2 2 2 4" xfId="45389"/>
    <cellStyle name="40% - Accent1 2 2 4 2 2 3" xfId="9756"/>
    <cellStyle name="40% - Accent1 2 2 4 2 2 3 2" xfId="18034"/>
    <cellStyle name="40% - Accent1 2 2 4 2 2 3 2 2" xfId="37096"/>
    <cellStyle name="40% - Accent1 2 2 4 2 2 3 2 3" xfId="56157"/>
    <cellStyle name="40% - Accent1 2 2 4 2 2 3 3" xfId="28818"/>
    <cellStyle name="40% - Accent1 2 2 4 2 2 3 4" xfId="47879"/>
    <cellStyle name="40% - Accent1 2 2 4 2 2 4" xfId="4089"/>
    <cellStyle name="40% - Accent1 2 2 4 2 2 4 2" xfId="23199"/>
    <cellStyle name="40% - Accent1 2 2 4 2 2 4 3" xfId="42260"/>
    <cellStyle name="40% - Accent1 2 2 4 2 2 5" xfId="12415"/>
    <cellStyle name="40% - Accent1 2 2 4 2 2 5 2" xfId="31477"/>
    <cellStyle name="40% - Accent1 2 2 4 2 2 5 3" xfId="50538"/>
    <cellStyle name="40% - Accent1 2 2 4 2 2 6" xfId="20540"/>
    <cellStyle name="40% - Accent1 2 2 4 2 2 7" xfId="39601"/>
    <cellStyle name="40% - Accent1 2 2 4 2 3" xfId="7261"/>
    <cellStyle name="40% - Accent1 2 2 4 2 3 2" xfId="15543"/>
    <cellStyle name="40% - Accent1 2 2 4 2 3 2 2" xfId="34605"/>
    <cellStyle name="40% - Accent1 2 2 4 2 3 2 3" xfId="53666"/>
    <cellStyle name="40% - Accent1 2 2 4 2 3 3" xfId="26327"/>
    <cellStyle name="40% - Accent1 2 2 4 2 3 4" xfId="45388"/>
    <cellStyle name="40% - Accent1 2 2 4 2 4" xfId="9755"/>
    <cellStyle name="40% - Accent1 2 2 4 2 4 2" xfId="18033"/>
    <cellStyle name="40% - Accent1 2 2 4 2 4 2 2" xfId="37095"/>
    <cellStyle name="40% - Accent1 2 2 4 2 4 2 3" xfId="56156"/>
    <cellStyle name="40% - Accent1 2 2 4 2 4 3" xfId="28817"/>
    <cellStyle name="40% - Accent1 2 2 4 2 4 4" xfId="47878"/>
    <cellStyle name="40% - Accent1 2 2 4 2 5" xfId="4088"/>
    <cellStyle name="40% - Accent1 2 2 4 2 5 2" xfId="23198"/>
    <cellStyle name="40% - Accent1 2 2 4 2 5 3" xfId="42259"/>
    <cellStyle name="40% - Accent1 2 2 4 2 6" xfId="12414"/>
    <cellStyle name="40% - Accent1 2 2 4 2 6 2" xfId="31476"/>
    <cellStyle name="40% - Accent1 2 2 4 2 6 3" xfId="50537"/>
    <cellStyle name="40% - Accent1 2 2 4 2 7" xfId="20539"/>
    <cellStyle name="40% - Accent1 2 2 4 2 8" xfId="39600"/>
    <cellStyle name="40% - Accent1 2 2 4 3" xfId="1187"/>
    <cellStyle name="40% - Accent1 2 2 4 3 2" xfId="7263"/>
    <cellStyle name="40% - Accent1 2 2 4 3 2 2" xfId="15545"/>
    <cellStyle name="40% - Accent1 2 2 4 3 2 2 2" xfId="34607"/>
    <cellStyle name="40% - Accent1 2 2 4 3 2 2 3" xfId="53668"/>
    <cellStyle name="40% - Accent1 2 2 4 3 2 3" xfId="26329"/>
    <cellStyle name="40% - Accent1 2 2 4 3 2 4" xfId="45390"/>
    <cellStyle name="40% - Accent1 2 2 4 3 3" xfId="9757"/>
    <cellStyle name="40% - Accent1 2 2 4 3 3 2" xfId="18035"/>
    <cellStyle name="40% - Accent1 2 2 4 3 3 2 2" xfId="37097"/>
    <cellStyle name="40% - Accent1 2 2 4 3 3 2 3" xfId="56158"/>
    <cellStyle name="40% - Accent1 2 2 4 3 3 3" xfId="28819"/>
    <cellStyle name="40% - Accent1 2 2 4 3 3 4" xfId="47880"/>
    <cellStyle name="40% - Accent1 2 2 4 3 4" xfId="4090"/>
    <cellStyle name="40% - Accent1 2 2 4 3 4 2" xfId="23200"/>
    <cellStyle name="40% - Accent1 2 2 4 3 4 3" xfId="42261"/>
    <cellStyle name="40% - Accent1 2 2 4 3 5" xfId="12416"/>
    <cellStyle name="40% - Accent1 2 2 4 3 5 2" xfId="31478"/>
    <cellStyle name="40% - Accent1 2 2 4 3 5 3" xfId="50539"/>
    <cellStyle name="40% - Accent1 2 2 4 3 6" xfId="20541"/>
    <cellStyle name="40% - Accent1 2 2 4 3 7" xfId="39602"/>
    <cellStyle name="40% - Accent1 2 2 4 4" xfId="1188"/>
    <cellStyle name="40% - Accent1 2 2 4 4 2" xfId="7264"/>
    <cellStyle name="40% - Accent1 2 2 4 4 2 2" xfId="15546"/>
    <cellStyle name="40% - Accent1 2 2 4 4 2 2 2" xfId="34608"/>
    <cellStyle name="40% - Accent1 2 2 4 4 2 2 3" xfId="53669"/>
    <cellStyle name="40% - Accent1 2 2 4 4 2 3" xfId="26330"/>
    <cellStyle name="40% - Accent1 2 2 4 4 2 4" xfId="45391"/>
    <cellStyle name="40% - Accent1 2 2 4 4 3" xfId="9758"/>
    <cellStyle name="40% - Accent1 2 2 4 4 3 2" xfId="18036"/>
    <cellStyle name="40% - Accent1 2 2 4 4 3 2 2" xfId="37098"/>
    <cellStyle name="40% - Accent1 2 2 4 4 3 2 3" xfId="56159"/>
    <cellStyle name="40% - Accent1 2 2 4 4 3 3" xfId="28820"/>
    <cellStyle name="40% - Accent1 2 2 4 4 3 4" xfId="47881"/>
    <cellStyle name="40% - Accent1 2 2 4 4 4" xfId="4091"/>
    <cellStyle name="40% - Accent1 2 2 4 4 4 2" xfId="23201"/>
    <cellStyle name="40% - Accent1 2 2 4 4 4 3" xfId="42262"/>
    <cellStyle name="40% - Accent1 2 2 4 4 5" xfId="12417"/>
    <cellStyle name="40% - Accent1 2 2 4 4 5 2" xfId="31479"/>
    <cellStyle name="40% - Accent1 2 2 4 4 5 3" xfId="50540"/>
    <cellStyle name="40% - Accent1 2 2 4 4 6" xfId="20542"/>
    <cellStyle name="40% - Accent1 2 2 4 4 7" xfId="39603"/>
    <cellStyle name="40% - Accent1 2 2 4 5" xfId="4092"/>
    <cellStyle name="40% - Accent1 2 2 4 5 2" xfId="12418"/>
    <cellStyle name="40% - Accent1 2 2 4 5 2 2" xfId="31480"/>
    <cellStyle name="40% - Accent1 2 2 4 5 2 3" xfId="50541"/>
    <cellStyle name="40% - Accent1 2 2 4 5 3" xfId="23202"/>
    <cellStyle name="40% - Accent1 2 2 4 5 4" xfId="42263"/>
    <cellStyle name="40% - Accent1 2 2 4 6" xfId="5783"/>
    <cellStyle name="40% - Accent1 2 2 4 6 2" xfId="14065"/>
    <cellStyle name="40% - Accent1 2 2 4 6 2 2" xfId="33127"/>
    <cellStyle name="40% - Accent1 2 2 4 6 2 3" xfId="52188"/>
    <cellStyle name="40% - Accent1 2 2 4 6 3" xfId="24849"/>
    <cellStyle name="40% - Accent1 2 2 4 6 4" xfId="43910"/>
    <cellStyle name="40% - Accent1 2 2 4 7" xfId="7260"/>
    <cellStyle name="40% - Accent1 2 2 4 7 2" xfId="15542"/>
    <cellStyle name="40% - Accent1 2 2 4 7 2 2" xfId="34604"/>
    <cellStyle name="40% - Accent1 2 2 4 7 2 3" xfId="53665"/>
    <cellStyle name="40% - Accent1 2 2 4 7 3" xfId="26326"/>
    <cellStyle name="40% - Accent1 2 2 4 7 4" xfId="45387"/>
    <cellStyle name="40% - Accent1 2 2 4 8" xfId="9754"/>
    <cellStyle name="40% - Accent1 2 2 4 8 2" xfId="18032"/>
    <cellStyle name="40% - Accent1 2 2 4 8 2 2" xfId="37094"/>
    <cellStyle name="40% - Accent1 2 2 4 8 2 3" xfId="56155"/>
    <cellStyle name="40% - Accent1 2 2 4 8 3" xfId="28816"/>
    <cellStyle name="40% - Accent1 2 2 4 8 4" xfId="47877"/>
    <cellStyle name="40% - Accent1 2 2 4 9" xfId="4087"/>
    <cellStyle name="40% - Accent1 2 2 4 9 2" xfId="23197"/>
    <cellStyle name="40% - Accent1 2 2 4 9 3" xfId="42258"/>
    <cellStyle name="40% - Accent1 2 2 5" xfId="1189"/>
    <cellStyle name="40% - Accent1 2 2 5 2" xfId="1190"/>
    <cellStyle name="40% - Accent1 2 2 5 2 2" xfId="7266"/>
    <cellStyle name="40% - Accent1 2 2 5 2 2 2" xfId="15548"/>
    <cellStyle name="40% - Accent1 2 2 5 2 2 2 2" xfId="34610"/>
    <cellStyle name="40% - Accent1 2 2 5 2 2 2 3" xfId="53671"/>
    <cellStyle name="40% - Accent1 2 2 5 2 2 3" xfId="26332"/>
    <cellStyle name="40% - Accent1 2 2 5 2 2 4" xfId="45393"/>
    <cellStyle name="40% - Accent1 2 2 5 2 3" xfId="9760"/>
    <cellStyle name="40% - Accent1 2 2 5 2 3 2" xfId="18038"/>
    <cellStyle name="40% - Accent1 2 2 5 2 3 2 2" xfId="37100"/>
    <cellStyle name="40% - Accent1 2 2 5 2 3 2 3" xfId="56161"/>
    <cellStyle name="40% - Accent1 2 2 5 2 3 3" xfId="28822"/>
    <cellStyle name="40% - Accent1 2 2 5 2 3 4" xfId="47883"/>
    <cellStyle name="40% - Accent1 2 2 5 2 4" xfId="4094"/>
    <cellStyle name="40% - Accent1 2 2 5 2 4 2" xfId="23204"/>
    <cellStyle name="40% - Accent1 2 2 5 2 4 3" xfId="42265"/>
    <cellStyle name="40% - Accent1 2 2 5 2 5" xfId="12420"/>
    <cellStyle name="40% - Accent1 2 2 5 2 5 2" xfId="31482"/>
    <cellStyle name="40% - Accent1 2 2 5 2 5 3" xfId="50543"/>
    <cellStyle name="40% - Accent1 2 2 5 2 6" xfId="20544"/>
    <cellStyle name="40% - Accent1 2 2 5 2 7" xfId="39605"/>
    <cellStyle name="40% - Accent1 2 2 5 3" xfId="7265"/>
    <cellStyle name="40% - Accent1 2 2 5 3 2" xfId="15547"/>
    <cellStyle name="40% - Accent1 2 2 5 3 2 2" xfId="34609"/>
    <cellStyle name="40% - Accent1 2 2 5 3 2 3" xfId="53670"/>
    <cellStyle name="40% - Accent1 2 2 5 3 3" xfId="26331"/>
    <cellStyle name="40% - Accent1 2 2 5 3 4" xfId="45392"/>
    <cellStyle name="40% - Accent1 2 2 5 4" xfId="9759"/>
    <cellStyle name="40% - Accent1 2 2 5 4 2" xfId="18037"/>
    <cellStyle name="40% - Accent1 2 2 5 4 2 2" xfId="37099"/>
    <cellStyle name="40% - Accent1 2 2 5 4 2 3" xfId="56160"/>
    <cellStyle name="40% - Accent1 2 2 5 4 3" xfId="28821"/>
    <cellStyle name="40% - Accent1 2 2 5 4 4" xfId="47882"/>
    <cellStyle name="40% - Accent1 2 2 5 5" xfId="4093"/>
    <cellStyle name="40% - Accent1 2 2 5 5 2" xfId="23203"/>
    <cellStyle name="40% - Accent1 2 2 5 5 3" xfId="42264"/>
    <cellStyle name="40% - Accent1 2 2 5 6" xfId="12419"/>
    <cellStyle name="40% - Accent1 2 2 5 6 2" xfId="31481"/>
    <cellStyle name="40% - Accent1 2 2 5 6 3" xfId="50542"/>
    <cellStyle name="40% - Accent1 2 2 5 7" xfId="20543"/>
    <cellStyle name="40% - Accent1 2 2 5 8" xfId="39604"/>
    <cellStyle name="40% - Accent1 2 2 6" xfId="1191"/>
    <cellStyle name="40% - Accent1 2 2 6 2" xfId="1192"/>
    <cellStyle name="40% - Accent1 2 2 6 2 2" xfId="7268"/>
    <cellStyle name="40% - Accent1 2 2 6 2 2 2" xfId="15550"/>
    <cellStyle name="40% - Accent1 2 2 6 2 2 2 2" xfId="34612"/>
    <cellStyle name="40% - Accent1 2 2 6 2 2 2 3" xfId="53673"/>
    <cellStyle name="40% - Accent1 2 2 6 2 2 3" xfId="26334"/>
    <cellStyle name="40% - Accent1 2 2 6 2 2 4" xfId="45395"/>
    <cellStyle name="40% - Accent1 2 2 6 2 3" xfId="9762"/>
    <cellStyle name="40% - Accent1 2 2 6 2 3 2" xfId="18040"/>
    <cellStyle name="40% - Accent1 2 2 6 2 3 2 2" xfId="37102"/>
    <cellStyle name="40% - Accent1 2 2 6 2 3 2 3" xfId="56163"/>
    <cellStyle name="40% - Accent1 2 2 6 2 3 3" xfId="28824"/>
    <cellStyle name="40% - Accent1 2 2 6 2 3 4" xfId="47885"/>
    <cellStyle name="40% - Accent1 2 2 6 2 4" xfId="4096"/>
    <cellStyle name="40% - Accent1 2 2 6 2 4 2" xfId="23206"/>
    <cellStyle name="40% - Accent1 2 2 6 2 4 3" xfId="42267"/>
    <cellStyle name="40% - Accent1 2 2 6 2 5" xfId="12422"/>
    <cellStyle name="40% - Accent1 2 2 6 2 5 2" xfId="31484"/>
    <cellStyle name="40% - Accent1 2 2 6 2 5 3" xfId="50545"/>
    <cellStyle name="40% - Accent1 2 2 6 2 6" xfId="20546"/>
    <cellStyle name="40% - Accent1 2 2 6 2 7" xfId="39607"/>
    <cellStyle name="40% - Accent1 2 2 6 3" xfId="7267"/>
    <cellStyle name="40% - Accent1 2 2 6 3 2" xfId="15549"/>
    <cellStyle name="40% - Accent1 2 2 6 3 2 2" xfId="34611"/>
    <cellStyle name="40% - Accent1 2 2 6 3 2 3" xfId="53672"/>
    <cellStyle name="40% - Accent1 2 2 6 3 3" xfId="26333"/>
    <cellStyle name="40% - Accent1 2 2 6 3 4" xfId="45394"/>
    <cellStyle name="40% - Accent1 2 2 6 4" xfId="9761"/>
    <cellStyle name="40% - Accent1 2 2 6 4 2" xfId="18039"/>
    <cellStyle name="40% - Accent1 2 2 6 4 2 2" xfId="37101"/>
    <cellStyle name="40% - Accent1 2 2 6 4 2 3" xfId="56162"/>
    <cellStyle name="40% - Accent1 2 2 6 4 3" xfId="28823"/>
    <cellStyle name="40% - Accent1 2 2 6 4 4" xfId="47884"/>
    <cellStyle name="40% - Accent1 2 2 6 5" xfId="4095"/>
    <cellStyle name="40% - Accent1 2 2 6 5 2" xfId="23205"/>
    <cellStyle name="40% - Accent1 2 2 6 5 3" xfId="42266"/>
    <cellStyle name="40% - Accent1 2 2 6 6" xfId="12421"/>
    <cellStyle name="40% - Accent1 2 2 6 6 2" xfId="31483"/>
    <cellStyle name="40% - Accent1 2 2 6 6 3" xfId="50544"/>
    <cellStyle name="40% - Accent1 2 2 6 7" xfId="20545"/>
    <cellStyle name="40% - Accent1 2 2 6 8" xfId="39606"/>
    <cellStyle name="40% - Accent1 2 2 7" xfId="1193"/>
    <cellStyle name="40% - Accent1 2 2 7 2" xfId="7269"/>
    <cellStyle name="40% - Accent1 2 2 7 2 2" xfId="15551"/>
    <cellStyle name="40% - Accent1 2 2 7 2 2 2" xfId="34613"/>
    <cellStyle name="40% - Accent1 2 2 7 2 2 3" xfId="53674"/>
    <cellStyle name="40% - Accent1 2 2 7 2 3" xfId="26335"/>
    <cellStyle name="40% - Accent1 2 2 7 2 4" xfId="45396"/>
    <cellStyle name="40% - Accent1 2 2 7 3" xfId="9763"/>
    <cellStyle name="40% - Accent1 2 2 7 3 2" xfId="18041"/>
    <cellStyle name="40% - Accent1 2 2 7 3 2 2" xfId="37103"/>
    <cellStyle name="40% - Accent1 2 2 7 3 2 3" xfId="56164"/>
    <cellStyle name="40% - Accent1 2 2 7 3 3" xfId="28825"/>
    <cellStyle name="40% - Accent1 2 2 7 3 4" xfId="47886"/>
    <cellStyle name="40% - Accent1 2 2 7 4" xfId="4097"/>
    <cellStyle name="40% - Accent1 2 2 7 4 2" xfId="23207"/>
    <cellStyle name="40% - Accent1 2 2 7 4 3" xfId="42268"/>
    <cellStyle name="40% - Accent1 2 2 7 5" xfId="12423"/>
    <cellStyle name="40% - Accent1 2 2 7 5 2" xfId="31485"/>
    <cellStyle name="40% - Accent1 2 2 7 5 3" xfId="50546"/>
    <cellStyle name="40% - Accent1 2 2 7 6" xfId="20547"/>
    <cellStyle name="40% - Accent1 2 2 7 7" xfId="39608"/>
    <cellStyle name="40% - Accent1 2 2 8" xfId="1194"/>
    <cellStyle name="40% - Accent1 2 2 8 2" xfId="7270"/>
    <cellStyle name="40% - Accent1 2 2 8 2 2" xfId="15552"/>
    <cellStyle name="40% - Accent1 2 2 8 2 2 2" xfId="34614"/>
    <cellStyle name="40% - Accent1 2 2 8 2 2 3" xfId="53675"/>
    <cellStyle name="40% - Accent1 2 2 8 2 3" xfId="26336"/>
    <cellStyle name="40% - Accent1 2 2 8 2 4" xfId="45397"/>
    <cellStyle name="40% - Accent1 2 2 8 3" xfId="9764"/>
    <cellStyle name="40% - Accent1 2 2 8 3 2" xfId="18042"/>
    <cellStyle name="40% - Accent1 2 2 8 3 2 2" xfId="37104"/>
    <cellStyle name="40% - Accent1 2 2 8 3 2 3" xfId="56165"/>
    <cellStyle name="40% - Accent1 2 2 8 3 3" xfId="28826"/>
    <cellStyle name="40% - Accent1 2 2 8 3 4" xfId="47887"/>
    <cellStyle name="40% - Accent1 2 2 8 4" xfId="4098"/>
    <cellStyle name="40% - Accent1 2 2 8 4 2" xfId="23208"/>
    <cellStyle name="40% - Accent1 2 2 8 4 3" xfId="42269"/>
    <cellStyle name="40% - Accent1 2 2 8 5" xfId="12424"/>
    <cellStyle name="40% - Accent1 2 2 8 5 2" xfId="31486"/>
    <cellStyle name="40% - Accent1 2 2 8 5 3" xfId="50547"/>
    <cellStyle name="40% - Accent1 2 2 8 6" xfId="20548"/>
    <cellStyle name="40% - Accent1 2 2 8 7" xfId="39609"/>
    <cellStyle name="40% - Accent1 2 2 9" xfId="4099"/>
    <cellStyle name="40% - Accent1 2 2 9 2" xfId="12425"/>
    <cellStyle name="40% - Accent1 2 2 9 2 2" xfId="31487"/>
    <cellStyle name="40% - Accent1 2 2 9 2 3" xfId="50548"/>
    <cellStyle name="40% - Accent1 2 2 9 3" xfId="23209"/>
    <cellStyle name="40% - Accent1 2 2 9 4" xfId="42270"/>
    <cellStyle name="40% - Accent1 2 3" xfId="1195"/>
    <cellStyle name="40% - Accent1 2 3 10" xfId="5695"/>
    <cellStyle name="40% - Accent1 2 3 10 2" xfId="13981"/>
    <cellStyle name="40% - Accent1 2 3 10 2 2" xfId="33043"/>
    <cellStyle name="40% - Accent1 2 3 10 2 3" xfId="52104"/>
    <cellStyle name="40% - Accent1 2 3 10 3" xfId="24765"/>
    <cellStyle name="40% - Accent1 2 3 10 4" xfId="43826"/>
    <cellStyle name="40% - Accent1 2 3 11" xfId="7271"/>
    <cellStyle name="40% - Accent1 2 3 11 2" xfId="15553"/>
    <cellStyle name="40% - Accent1 2 3 11 2 2" xfId="34615"/>
    <cellStyle name="40% - Accent1 2 3 11 2 3" xfId="53676"/>
    <cellStyle name="40% - Accent1 2 3 11 3" xfId="26337"/>
    <cellStyle name="40% - Accent1 2 3 11 4" xfId="45398"/>
    <cellStyle name="40% - Accent1 2 3 12" xfId="9765"/>
    <cellStyle name="40% - Accent1 2 3 12 2" xfId="18043"/>
    <cellStyle name="40% - Accent1 2 3 12 2 2" xfId="37105"/>
    <cellStyle name="40% - Accent1 2 3 12 2 3" xfId="56166"/>
    <cellStyle name="40% - Accent1 2 3 12 3" xfId="28827"/>
    <cellStyle name="40% - Accent1 2 3 12 4" xfId="47888"/>
    <cellStyle name="40% - Accent1 2 3 13" xfId="4100"/>
    <cellStyle name="40% - Accent1 2 3 13 2" xfId="23210"/>
    <cellStyle name="40% - Accent1 2 3 13 3" xfId="42271"/>
    <cellStyle name="40% - Accent1 2 3 14" xfId="12426"/>
    <cellStyle name="40% - Accent1 2 3 14 2" xfId="31488"/>
    <cellStyle name="40% - Accent1 2 3 14 3" xfId="50549"/>
    <cellStyle name="40% - Accent1 2 3 15" xfId="20549"/>
    <cellStyle name="40% - Accent1 2 3 16" xfId="39610"/>
    <cellStyle name="40% - Accent1 2 3 2" xfId="1196"/>
    <cellStyle name="40% - Accent1 2 3 2 10" xfId="4101"/>
    <cellStyle name="40% - Accent1 2 3 2 10 2" xfId="23211"/>
    <cellStyle name="40% - Accent1 2 3 2 10 3" xfId="42272"/>
    <cellStyle name="40% - Accent1 2 3 2 11" xfId="12427"/>
    <cellStyle name="40% - Accent1 2 3 2 11 2" xfId="31489"/>
    <cellStyle name="40% - Accent1 2 3 2 11 3" xfId="50550"/>
    <cellStyle name="40% - Accent1 2 3 2 12" xfId="20550"/>
    <cellStyle name="40% - Accent1 2 3 2 13" xfId="39611"/>
    <cellStyle name="40% - Accent1 2 3 2 2" xfId="1197"/>
    <cellStyle name="40% - Accent1 2 3 2 2 2" xfId="1198"/>
    <cellStyle name="40% - Accent1 2 3 2 2 2 2" xfId="7274"/>
    <cellStyle name="40% - Accent1 2 3 2 2 2 2 2" xfId="15556"/>
    <cellStyle name="40% - Accent1 2 3 2 2 2 2 2 2" xfId="34618"/>
    <cellStyle name="40% - Accent1 2 3 2 2 2 2 2 3" xfId="53679"/>
    <cellStyle name="40% - Accent1 2 3 2 2 2 2 3" xfId="26340"/>
    <cellStyle name="40% - Accent1 2 3 2 2 2 2 4" xfId="45401"/>
    <cellStyle name="40% - Accent1 2 3 2 2 2 3" xfId="9768"/>
    <cellStyle name="40% - Accent1 2 3 2 2 2 3 2" xfId="18046"/>
    <cellStyle name="40% - Accent1 2 3 2 2 2 3 2 2" xfId="37108"/>
    <cellStyle name="40% - Accent1 2 3 2 2 2 3 2 3" xfId="56169"/>
    <cellStyle name="40% - Accent1 2 3 2 2 2 3 3" xfId="28830"/>
    <cellStyle name="40% - Accent1 2 3 2 2 2 3 4" xfId="47891"/>
    <cellStyle name="40% - Accent1 2 3 2 2 2 4" xfId="4103"/>
    <cellStyle name="40% - Accent1 2 3 2 2 2 4 2" xfId="23213"/>
    <cellStyle name="40% - Accent1 2 3 2 2 2 4 3" xfId="42274"/>
    <cellStyle name="40% - Accent1 2 3 2 2 2 5" xfId="12429"/>
    <cellStyle name="40% - Accent1 2 3 2 2 2 5 2" xfId="31491"/>
    <cellStyle name="40% - Accent1 2 3 2 2 2 5 3" xfId="50552"/>
    <cellStyle name="40% - Accent1 2 3 2 2 2 6" xfId="20552"/>
    <cellStyle name="40% - Accent1 2 3 2 2 2 7" xfId="39613"/>
    <cellStyle name="40% - Accent1 2 3 2 2 3" xfId="7273"/>
    <cellStyle name="40% - Accent1 2 3 2 2 3 2" xfId="15555"/>
    <cellStyle name="40% - Accent1 2 3 2 2 3 2 2" xfId="34617"/>
    <cellStyle name="40% - Accent1 2 3 2 2 3 2 3" xfId="53678"/>
    <cellStyle name="40% - Accent1 2 3 2 2 3 3" xfId="26339"/>
    <cellStyle name="40% - Accent1 2 3 2 2 3 4" xfId="45400"/>
    <cellStyle name="40% - Accent1 2 3 2 2 4" xfId="9767"/>
    <cellStyle name="40% - Accent1 2 3 2 2 4 2" xfId="18045"/>
    <cellStyle name="40% - Accent1 2 3 2 2 4 2 2" xfId="37107"/>
    <cellStyle name="40% - Accent1 2 3 2 2 4 2 3" xfId="56168"/>
    <cellStyle name="40% - Accent1 2 3 2 2 4 3" xfId="28829"/>
    <cellStyle name="40% - Accent1 2 3 2 2 4 4" xfId="47890"/>
    <cellStyle name="40% - Accent1 2 3 2 2 5" xfId="4102"/>
    <cellStyle name="40% - Accent1 2 3 2 2 5 2" xfId="23212"/>
    <cellStyle name="40% - Accent1 2 3 2 2 5 3" xfId="42273"/>
    <cellStyle name="40% - Accent1 2 3 2 2 6" xfId="12428"/>
    <cellStyle name="40% - Accent1 2 3 2 2 6 2" xfId="31490"/>
    <cellStyle name="40% - Accent1 2 3 2 2 6 3" xfId="50551"/>
    <cellStyle name="40% - Accent1 2 3 2 2 7" xfId="20551"/>
    <cellStyle name="40% - Accent1 2 3 2 2 8" xfId="39612"/>
    <cellStyle name="40% - Accent1 2 3 2 3" xfId="1199"/>
    <cellStyle name="40% - Accent1 2 3 2 3 2" xfId="1200"/>
    <cellStyle name="40% - Accent1 2 3 2 3 2 2" xfId="7276"/>
    <cellStyle name="40% - Accent1 2 3 2 3 2 2 2" xfId="15558"/>
    <cellStyle name="40% - Accent1 2 3 2 3 2 2 2 2" xfId="34620"/>
    <cellStyle name="40% - Accent1 2 3 2 3 2 2 2 3" xfId="53681"/>
    <cellStyle name="40% - Accent1 2 3 2 3 2 2 3" xfId="26342"/>
    <cellStyle name="40% - Accent1 2 3 2 3 2 2 4" xfId="45403"/>
    <cellStyle name="40% - Accent1 2 3 2 3 2 3" xfId="9770"/>
    <cellStyle name="40% - Accent1 2 3 2 3 2 3 2" xfId="18048"/>
    <cellStyle name="40% - Accent1 2 3 2 3 2 3 2 2" xfId="37110"/>
    <cellStyle name="40% - Accent1 2 3 2 3 2 3 2 3" xfId="56171"/>
    <cellStyle name="40% - Accent1 2 3 2 3 2 3 3" xfId="28832"/>
    <cellStyle name="40% - Accent1 2 3 2 3 2 3 4" xfId="47893"/>
    <cellStyle name="40% - Accent1 2 3 2 3 2 4" xfId="4105"/>
    <cellStyle name="40% - Accent1 2 3 2 3 2 4 2" xfId="23215"/>
    <cellStyle name="40% - Accent1 2 3 2 3 2 4 3" xfId="42276"/>
    <cellStyle name="40% - Accent1 2 3 2 3 2 5" xfId="12431"/>
    <cellStyle name="40% - Accent1 2 3 2 3 2 5 2" xfId="31493"/>
    <cellStyle name="40% - Accent1 2 3 2 3 2 5 3" xfId="50554"/>
    <cellStyle name="40% - Accent1 2 3 2 3 2 6" xfId="20554"/>
    <cellStyle name="40% - Accent1 2 3 2 3 2 7" xfId="39615"/>
    <cellStyle name="40% - Accent1 2 3 2 3 3" xfId="7275"/>
    <cellStyle name="40% - Accent1 2 3 2 3 3 2" xfId="15557"/>
    <cellStyle name="40% - Accent1 2 3 2 3 3 2 2" xfId="34619"/>
    <cellStyle name="40% - Accent1 2 3 2 3 3 2 3" xfId="53680"/>
    <cellStyle name="40% - Accent1 2 3 2 3 3 3" xfId="26341"/>
    <cellStyle name="40% - Accent1 2 3 2 3 3 4" xfId="45402"/>
    <cellStyle name="40% - Accent1 2 3 2 3 4" xfId="9769"/>
    <cellStyle name="40% - Accent1 2 3 2 3 4 2" xfId="18047"/>
    <cellStyle name="40% - Accent1 2 3 2 3 4 2 2" xfId="37109"/>
    <cellStyle name="40% - Accent1 2 3 2 3 4 2 3" xfId="56170"/>
    <cellStyle name="40% - Accent1 2 3 2 3 4 3" xfId="28831"/>
    <cellStyle name="40% - Accent1 2 3 2 3 4 4" xfId="47892"/>
    <cellStyle name="40% - Accent1 2 3 2 3 5" xfId="4104"/>
    <cellStyle name="40% - Accent1 2 3 2 3 5 2" xfId="23214"/>
    <cellStyle name="40% - Accent1 2 3 2 3 5 3" xfId="42275"/>
    <cellStyle name="40% - Accent1 2 3 2 3 6" xfId="12430"/>
    <cellStyle name="40% - Accent1 2 3 2 3 6 2" xfId="31492"/>
    <cellStyle name="40% - Accent1 2 3 2 3 6 3" xfId="50553"/>
    <cellStyle name="40% - Accent1 2 3 2 3 7" xfId="20553"/>
    <cellStyle name="40% - Accent1 2 3 2 3 8" xfId="39614"/>
    <cellStyle name="40% - Accent1 2 3 2 4" xfId="1201"/>
    <cellStyle name="40% - Accent1 2 3 2 4 2" xfId="7277"/>
    <cellStyle name="40% - Accent1 2 3 2 4 2 2" xfId="15559"/>
    <cellStyle name="40% - Accent1 2 3 2 4 2 2 2" xfId="34621"/>
    <cellStyle name="40% - Accent1 2 3 2 4 2 2 3" xfId="53682"/>
    <cellStyle name="40% - Accent1 2 3 2 4 2 3" xfId="26343"/>
    <cellStyle name="40% - Accent1 2 3 2 4 2 4" xfId="45404"/>
    <cellStyle name="40% - Accent1 2 3 2 4 3" xfId="9771"/>
    <cellStyle name="40% - Accent1 2 3 2 4 3 2" xfId="18049"/>
    <cellStyle name="40% - Accent1 2 3 2 4 3 2 2" xfId="37111"/>
    <cellStyle name="40% - Accent1 2 3 2 4 3 2 3" xfId="56172"/>
    <cellStyle name="40% - Accent1 2 3 2 4 3 3" xfId="28833"/>
    <cellStyle name="40% - Accent1 2 3 2 4 3 4" xfId="47894"/>
    <cellStyle name="40% - Accent1 2 3 2 4 4" xfId="4106"/>
    <cellStyle name="40% - Accent1 2 3 2 4 4 2" xfId="23216"/>
    <cellStyle name="40% - Accent1 2 3 2 4 4 3" xfId="42277"/>
    <cellStyle name="40% - Accent1 2 3 2 4 5" xfId="12432"/>
    <cellStyle name="40% - Accent1 2 3 2 4 5 2" xfId="31494"/>
    <cellStyle name="40% - Accent1 2 3 2 4 5 3" xfId="50555"/>
    <cellStyle name="40% - Accent1 2 3 2 4 6" xfId="20555"/>
    <cellStyle name="40% - Accent1 2 3 2 4 7" xfId="39616"/>
    <cellStyle name="40% - Accent1 2 3 2 5" xfId="1202"/>
    <cellStyle name="40% - Accent1 2 3 2 5 2" xfId="7278"/>
    <cellStyle name="40% - Accent1 2 3 2 5 2 2" xfId="15560"/>
    <cellStyle name="40% - Accent1 2 3 2 5 2 2 2" xfId="34622"/>
    <cellStyle name="40% - Accent1 2 3 2 5 2 2 3" xfId="53683"/>
    <cellStyle name="40% - Accent1 2 3 2 5 2 3" xfId="26344"/>
    <cellStyle name="40% - Accent1 2 3 2 5 2 4" xfId="45405"/>
    <cellStyle name="40% - Accent1 2 3 2 5 3" xfId="9772"/>
    <cellStyle name="40% - Accent1 2 3 2 5 3 2" xfId="18050"/>
    <cellStyle name="40% - Accent1 2 3 2 5 3 2 2" xfId="37112"/>
    <cellStyle name="40% - Accent1 2 3 2 5 3 2 3" xfId="56173"/>
    <cellStyle name="40% - Accent1 2 3 2 5 3 3" xfId="28834"/>
    <cellStyle name="40% - Accent1 2 3 2 5 3 4" xfId="47895"/>
    <cellStyle name="40% - Accent1 2 3 2 5 4" xfId="4107"/>
    <cellStyle name="40% - Accent1 2 3 2 5 4 2" xfId="23217"/>
    <cellStyle name="40% - Accent1 2 3 2 5 4 3" xfId="42278"/>
    <cellStyle name="40% - Accent1 2 3 2 5 5" xfId="12433"/>
    <cellStyle name="40% - Accent1 2 3 2 5 5 2" xfId="31495"/>
    <cellStyle name="40% - Accent1 2 3 2 5 5 3" xfId="50556"/>
    <cellStyle name="40% - Accent1 2 3 2 5 6" xfId="20556"/>
    <cellStyle name="40% - Accent1 2 3 2 5 7" xfId="39617"/>
    <cellStyle name="40% - Accent1 2 3 2 6" xfId="4108"/>
    <cellStyle name="40% - Accent1 2 3 2 6 2" xfId="12434"/>
    <cellStyle name="40% - Accent1 2 3 2 6 2 2" xfId="31496"/>
    <cellStyle name="40% - Accent1 2 3 2 6 2 3" xfId="50557"/>
    <cellStyle name="40% - Accent1 2 3 2 6 3" xfId="23218"/>
    <cellStyle name="40% - Accent1 2 3 2 6 4" xfId="42279"/>
    <cellStyle name="40% - Accent1 2 3 2 7" xfId="5897"/>
    <cellStyle name="40% - Accent1 2 3 2 7 2" xfId="14179"/>
    <cellStyle name="40% - Accent1 2 3 2 7 2 2" xfId="33241"/>
    <cellStyle name="40% - Accent1 2 3 2 7 2 3" xfId="52302"/>
    <cellStyle name="40% - Accent1 2 3 2 7 3" xfId="24963"/>
    <cellStyle name="40% - Accent1 2 3 2 7 4" xfId="44024"/>
    <cellStyle name="40% - Accent1 2 3 2 8" xfId="7272"/>
    <cellStyle name="40% - Accent1 2 3 2 8 2" xfId="15554"/>
    <cellStyle name="40% - Accent1 2 3 2 8 2 2" xfId="34616"/>
    <cellStyle name="40% - Accent1 2 3 2 8 2 3" xfId="53677"/>
    <cellStyle name="40% - Accent1 2 3 2 8 3" xfId="26338"/>
    <cellStyle name="40% - Accent1 2 3 2 8 4" xfId="45399"/>
    <cellStyle name="40% - Accent1 2 3 2 9" xfId="9766"/>
    <cellStyle name="40% - Accent1 2 3 2 9 2" xfId="18044"/>
    <cellStyle name="40% - Accent1 2 3 2 9 2 2" xfId="37106"/>
    <cellStyle name="40% - Accent1 2 3 2 9 2 3" xfId="56167"/>
    <cellStyle name="40% - Accent1 2 3 2 9 3" xfId="28828"/>
    <cellStyle name="40% - Accent1 2 3 2 9 4" xfId="47889"/>
    <cellStyle name="40% - Accent1 2 3 3" xfId="1203"/>
    <cellStyle name="40% - Accent1 2 3 3 10" xfId="4109"/>
    <cellStyle name="40% - Accent1 2 3 3 10 2" xfId="23219"/>
    <cellStyle name="40% - Accent1 2 3 3 10 3" xfId="42280"/>
    <cellStyle name="40% - Accent1 2 3 3 11" xfId="12435"/>
    <cellStyle name="40% - Accent1 2 3 3 11 2" xfId="31497"/>
    <cellStyle name="40% - Accent1 2 3 3 11 3" xfId="50558"/>
    <cellStyle name="40% - Accent1 2 3 3 12" xfId="20557"/>
    <cellStyle name="40% - Accent1 2 3 3 13" xfId="39618"/>
    <cellStyle name="40% - Accent1 2 3 3 2" xfId="1204"/>
    <cellStyle name="40% - Accent1 2 3 3 2 2" xfId="1205"/>
    <cellStyle name="40% - Accent1 2 3 3 2 2 2" xfId="7281"/>
    <cellStyle name="40% - Accent1 2 3 3 2 2 2 2" xfId="15563"/>
    <cellStyle name="40% - Accent1 2 3 3 2 2 2 2 2" xfId="34625"/>
    <cellStyle name="40% - Accent1 2 3 3 2 2 2 2 3" xfId="53686"/>
    <cellStyle name="40% - Accent1 2 3 3 2 2 2 3" xfId="26347"/>
    <cellStyle name="40% - Accent1 2 3 3 2 2 2 4" xfId="45408"/>
    <cellStyle name="40% - Accent1 2 3 3 2 2 3" xfId="9775"/>
    <cellStyle name="40% - Accent1 2 3 3 2 2 3 2" xfId="18053"/>
    <cellStyle name="40% - Accent1 2 3 3 2 2 3 2 2" xfId="37115"/>
    <cellStyle name="40% - Accent1 2 3 3 2 2 3 2 3" xfId="56176"/>
    <cellStyle name="40% - Accent1 2 3 3 2 2 3 3" xfId="28837"/>
    <cellStyle name="40% - Accent1 2 3 3 2 2 3 4" xfId="47898"/>
    <cellStyle name="40% - Accent1 2 3 3 2 2 4" xfId="4111"/>
    <cellStyle name="40% - Accent1 2 3 3 2 2 4 2" xfId="23221"/>
    <cellStyle name="40% - Accent1 2 3 3 2 2 4 3" xfId="42282"/>
    <cellStyle name="40% - Accent1 2 3 3 2 2 5" xfId="12437"/>
    <cellStyle name="40% - Accent1 2 3 3 2 2 5 2" xfId="31499"/>
    <cellStyle name="40% - Accent1 2 3 3 2 2 5 3" xfId="50560"/>
    <cellStyle name="40% - Accent1 2 3 3 2 2 6" xfId="20559"/>
    <cellStyle name="40% - Accent1 2 3 3 2 2 7" xfId="39620"/>
    <cellStyle name="40% - Accent1 2 3 3 2 3" xfId="7280"/>
    <cellStyle name="40% - Accent1 2 3 3 2 3 2" xfId="15562"/>
    <cellStyle name="40% - Accent1 2 3 3 2 3 2 2" xfId="34624"/>
    <cellStyle name="40% - Accent1 2 3 3 2 3 2 3" xfId="53685"/>
    <cellStyle name="40% - Accent1 2 3 3 2 3 3" xfId="26346"/>
    <cellStyle name="40% - Accent1 2 3 3 2 3 4" xfId="45407"/>
    <cellStyle name="40% - Accent1 2 3 3 2 4" xfId="9774"/>
    <cellStyle name="40% - Accent1 2 3 3 2 4 2" xfId="18052"/>
    <cellStyle name="40% - Accent1 2 3 3 2 4 2 2" xfId="37114"/>
    <cellStyle name="40% - Accent1 2 3 3 2 4 2 3" xfId="56175"/>
    <cellStyle name="40% - Accent1 2 3 3 2 4 3" xfId="28836"/>
    <cellStyle name="40% - Accent1 2 3 3 2 4 4" xfId="47897"/>
    <cellStyle name="40% - Accent1 2 3 3 2 5" xfId="4110"/>
    <cellStyle name="40% - Accent1 2 3 3 2 5 2" xfId="23220"/>
    <cellStyle name="40% - Accent1 2 3 3 2 5 3" xfId="42281"/>
    <cellStyle name="40% - Accent1 2 3 3 2 6" xfId="12436"/>
    <cellStyle name="40% - Accent1 2 3 3 2 6 2" xfId="31498"/>
    <cellStyle name="40% - Accent1 2 3 3 2 6 3" xfId="50559"/>
    <cellStyle name="40% - Accent1 2 3 3 2 7" xfId="20558"/>
    <cellStyle name="40% - Accent1 2 3 3 2 8" xfId="39619"/>
    <cellStyle name="40% - Accent1 2 3 3 3" xfId="1206"/>
    <cellStyle name="40% - Accent1 2 3 3 3 2" xfId="1207"/>
    <cellStyle name="40% - Accent1 2 3 3 3 2 2" xfId="7283"/>
    <cellStyle name="40% - Accent1 2 3 3 3 2 2 2" xfId="15565"/>
    <cellStyle name="40% - Accent1 2 3 3 3 2 2 2 2" xfId="34627"/>
    <cellStyle name="40% - Accent1 2 3 3 3 2 2 2 3" xfId="53688"/>
    <cellStyle name="40% - Accent1 2 3 3 3 2 2 3" xfId="26349"/>
    <cellStyle name="40% - Accent1 2 3 3 3 2 2 4" xfId="45410"/>
    <cellStyle name="40% - Accent1 2 3 3 3 2 3" xfId="9777"/>
    <cellStyle name="40% - Accent1 2 3 3 3 2 3 2" xfId="18055"/>
    <cellStyle name="40% - Accent1 2 3 3 3 2 3 2 2" xfId="37117"/>
    <cellStyle name="40% - Accent1 2 3 3 3 2 3 2 3" xfId="56178"/>
    <cellStyle name="40% - Accent1 2 3 3 3 2 3 3" xfId="28839"/>
    <cellStyle name="40% - Accent1 2 3 3 3 2 3 4" xfId="47900"/>
    <cellStyle name="40% - Accent1 2 3 3 3 2 4" xfId="4113"/>
    <cellStyle name="40% - Accent1 2 3 3 3 2 4 2" xfId="23223"/>
    <cellStyle name="40% - Accent1 2 3 3 3 2 4 3" xfId="42284"/>
    <cellStyle name="40% - Accent1 2 3 3 3 2 5" xfId="12439"/>
    <cellStyle name="40% - Accent1 2 3 3 3 2 5 2" xfId="31501"/>
    <cellStyle name="40% - Accent1 2 3 3 3 2 5 3" xfId="50562"/>
    <cellStyle name="40% - Accent1 2 3 3 3 2 6" xfId="20561"/>
    <cellStyle name="40% - Accent1 2 3 3 3 2 7" xfId="39622"/>
    <cellStyle name="40% - Accent1 2 3 3 3 3" xfId="7282"/>
    <cellStyle name="40% - Accent1 2 3 3 3 3 2" xfId="15564"/>
    <cellStyle name="40% - Accent1 2 3 3 3 3 2 2" xfId="34626"/>
    <cellStyle name="40% - Accent1 2 3 3 3 3 2 3" xfId="53687"/>
    <cellStyle name="40% - Accent1 2 3 3 3 3 3" xfId="26348"/>
    <cellStyle name="40% - Accent1 2 3 3 3 3 4" xfId="45409"/>
    <cellStyle name="40% - Accent1 2 3 3 3 4" xfId="9776"/>
    <cellStyle name="40% - Accent1 2 3 3 3 4 2" xfId="18054"/>
    <cellStyle name="40% - Accent1 2 3 3 3 4 2 2" xfId="37116"/>
    <cellStyle name="40% - Accent1 2 3 3 3 4 2 3" xfId="56177"/>
    <cellStyle name="40% - Accent1 2 3 3 3 4 3" xfId="28838"/>
    <cellStyle name="40% - Accent1 2 3 3 3 4 4" xfId="47899"/>
    <cellStyle name="40% - Accent1 2 3 3 3 5" xfId="4112"/>
    <cellStyle name="40% - Accent1 2 3 3 3 5 2" xfId="23222"/>
    <cellStyle name="40% - Accent1 2 3 3 3 5 3" xfId="42283"/>
    <cellStyle name="40% - Accent1 2 3 3 3 6" xfId="12438"/>
    <cellStyle name="40% - Accent1 2 3 3 3 6 2" xfId="31500"/>
    <cellStyle name="40% - Accent1 2 3 3 3 6 3" xfId="50561"/>
    <cellStyle name="40% - Accent1 2 3 3 3 7" xfId="20560"/>
    <cellStyle name="40% - Accent1 2 3 3 3 8" xfId="39621"/>
    <cellStyle name="40% - Accent1 2 3 3 4" xfId="1208"/>
    <cellStyle name="40% - Accent1 2 3 3 4 2" xfId="7284"/>
    <cellStyle name="40% - Accent1 2 3 3 4 2 2" xfId="15566"/>
    <cellStyle name="40% - Accent1 2 3 3 4 2 2 2" xfId="34628"/>
    <cellStyle name="40% - Accent1 2 3 3 4 2 2 3" xfId="53689"/>
    <cellStyle name="40% - Accent1 2 3 3 4 2 3" xfId="26350"/>
    <cellStyle name="40% - Accent1 2 3 3 4 2 4" xfId="45411"/>
    <cellStyle name="40% - Accent1 2 3 3 4 3" xfId="9778"/>
    <cellStyle name="40% - Accent1 2 3 3 4 3 2" xfId="18056"/>
    <cellStyle name="40% - Accent1 2 3 3 4 3 2 2" xfId="37118"/>
    <cellStyle name="40% - Accent1 2 3 3 4 3 2 3" xfId="56179"/>
    <cellStyle name="40% - Accent1 2 3 3 4 3 3" xfId="28840"/>
    <cellStyle name="40% - Accent1 2 3 3 4 3 4" xfId="47901"/>
    <cellStyle name="40% - Accent1 2 3 3 4 4" xfId="4114"/>
    <cellStyle name="40% - Accent1 2 3 3 4 4 2" xfId="23224"/>
    <cellStyle name="40% - Accent1 2 3 3 4 4 3" xfId="42285"/>
    <cellStyle name="40% - Accent1 2 3 3 4 5" xfId="12440"/>
    <cellStyle name="40% - Accent1 2 3 3 4 5 2" xfId="31502"/>
    <cellStyle name="40% - Accent1 2 3 3 4 5 3" xfId="50563"/>
    <cellStyle name="40% - Accent1 2 3 3 4 6" xfId="20562"/>
    <cellStyle name="40% - Accent1 2 3 3 4 7" xfId="39623"/>
    <cellStyle name="40% - Accent1 2 3 3 5" xfId="1209"/>
    <cellStyle name="40% - Accent1 2 3 3 5 2" xfId="7285"/>
    <cellStyle name="40% - Accent1 2 3 3 5 2 2" xfId="15567"/>
    <cellStyle name="40% - Accent1 2 3 3 5 2 2 2" xfId="34629"/>
    <cellStyle name="40% - Accent1 2 3 3 5 2 2 3" xfId="53690"/>
    <cellStyle name="40% - Accent1 2 3 3 5 2 3" xfId="26351"/>
    <cellStyle name="40% - Accent1 2 3 3 5 2 4" xfId="45412"/>
    <cellStyle name="40% - Accent1 2 3 3 5 3" xfId="9779"/>
    <cellStyle name="40% - Accent1 2 3 3 5 3 2" xfId="18057"/>
    <cellStyle name="40% - Accent1 2 3 3 5 3 2 2" xfId="37119"/>
    <cellStyle name="40% - Accent1 2 3 3 5 3 2 3" xfId="56180"/>
    <cellStyle name="40% - Accent1 2 3 3 5 3 3" xfId="28841"/>
    <cellStyle name="40% - Accent1 2 3 3 5 3 4" xfId="47902"/>
    <cellStyle name="40% - Accent1 2 3 3 5 4" xfId="4115"/>
    <cellStyle name="40% - Accent1 2 3 3 5 4 2" xfId="23225"/>
    <cellStyle name="40% - Accent1 2 3 3 5 4 3" xfId="42286"/>
    <cellStyle name="40% - Accent1 2 3 3 5 5" xfId="12441"/>
    <cellStyle name="40% - Accent1 2 3 3 5 5 2" xfId="31503"/>
    <cellStyle name="40% - Accent1 2 3 3 5 5 3" xfId="50564"/>
    <cellStyle name="40% - Accent1 2 3 3 5 6" xfId="20563"/>
    <cellStyle name="40% - Accent1 2 3 3 5 7" xfId="39624"/>
    <cellStyle name="40% - Accent1 2 3 3 6" xfId="4116"/>
    <cellStyle name="40% - Accent1 2 3 3 6 2" xfId="12442"/>
    <cellStyle name="40% - Accent1 2 3 3 6 2 2" xfId="31504"/>
    <cellStyle name="40% - Accent1 2 3 3 6 2 3" xfId="50565"/>
    <cellStyle name="40% - Accent1 2 3 3 6 3" xfId="23226"/>
    <cellStyle name="40% - Accent1 2 3 3 6 4" xfId="42287"/>
    <cellStyle name="40% - Accent1 2 3 3 7" xfId="5995"/>
    <cellStyle name="40% - Accent1 2 3 3 7 2" xfId="14277"/>
    <cellStyle name="40% - Accent1 2 3 3 7 2 2" xfId="33339"/>
    <cellStyle name="40% - Accent1 2 3 3 7 2 3" xfId="52400"/>
    <cellStyle name="40% - Accent1 2 3 3 7 3" xfId="25061"/>
    <cellStyle name="40% - Accent1 2 3 3 7 4" xfId="44122"/>
    <cellStyle name="40% - Accent1 2 3 3 8" xfId="7279"/>
    <cellStyle name="40% - Accent1 2 3 3 8 2" xfId="15561"/>
    <cellStyle name="40% - Accent1 2 3 3 8 2 2" xfId="34623"/>
    <cellStyle name="40% - Accent1 2 3 3 8 2 3" xfId="53684"/>
    <cellStyle name="40% - Accent1 2 3 3 8 3" xfId="26345"/>
    <cellStyle name="40% - Accent1 2 3 3 8 4" xfId="45406"/>
    <cellStyle name="40% - Accent1 2 3 3 9" xfId="9773"/>
    <cellStyle name="40% - Accent1 2 3 3 9 2" xfId="18051"/>
    <cellStyle name="40% - Accent1 2 3 3 9 2 2" xfId="37113"/>
    <cellStyle name="40% - Accent1 2 3 3 9 2 3" xfId="56174"/>
    <cellStyle name="40% - Accent1 2 3 3 9 3" xfId="28835"/>
    <cellStyle name="40% - Accent1 2 3 3 9 4" xfId="47896"/>
    <cellStyle name="40% - Accent1 2 3 4" xfId="1210"/>
    <cellStyle name="40% - Accent1 2 3 4 10" xfId="12443"/>
    <cellStyle name="40% - Accent1 2 3 4 10 2" xfId="31505"/>
    <cellStyle name="40% - Accent1 2 3 4 10 3" xfId="50566"/>
    <cellStyle name="40% - Accent1 2 3 4 11" xfId="20564"/>
    <cellStyle name="40% - Accent1 2 3 4 12" xfId="39625"/>
    <cellStyle name="40% - Accent1 2 3 4 2" xfId="1211"/>
    <cellStyle name="40% - Accent1 2 3 4 2 2" xfId="1212"/>
    <cellStyle name="40% - Accent1 2 3 4 2 2 2" xfId="7288"/>
    <cellStyle name="40% - Accent1 2 3 4 2 2 2 2" xfId="15570"/>
    <cellStyle name="40% - Accent1 2 3 4 2 2 2 2 2" xfId="34632"/>
    <cellStyle name="40% - Accent1 2 3 4 2 2 2 2 3" xfId="53693"/>
    <cellStyle name="40% - Accent1 2 3 4 2 2 2 3" xfId="26354"/>
    <cellStyle name="40% - Accent1 2 3 4 2 2 2 4" xfId="45415"/>
    <cellStyle name="40% - Accent1 2 3 4 2 2 3" xfId="9782"/>
    <cellStyle name="40% - Accent1 2 3 4 2 2 3 2" xfId="18060"/>
    <cellStyle name="40% - Accent1 2 3 4 2 2 3 2 2" xfId="37122"/>
    <cellStyle name="40% - Accent1 2 3 4 2 2 3 2 3" xfId="56183"/>
    <cellStyle name="40% - Accent1 2 3 4 2 2 3 3" xfId="28844"/>
    <cellStyle name="40% - Accent1 2 3 4 2 2 3 4" xfId="47905"/>
    <cellStyle name="40% - Accent1 2 3 4 2 2 4" xfId="4119"/>
    <cellStyle name="40% - Accent1 2 3 4 2 2 4 2" xfId="23229"/>
    <cellStyle name="40% - Accent1 2 3 4 2 2 4 3" xfId="42290"/>
    <cellStyle name="40% - Accent1 2 3 4 2 2 5" xfId="12445"/>
    <cellStyle name="40% - Accent1 2 3 4 2 2 5 2" xfId="31507"/>
    <cellStyle name="40% - Accent1 2 3 4 2 2 5 3" xfId="50568"/>
    <cellStyle name="40% - Accent1 2 3 4 2 2 6" xfId="20566"/>
    <cellStyle name="40% - Accent1 2 3 4 2 2 7" xfId="39627"/>
    <cellStyle name="40% - Accent1 2 3 4 2 3" xfId="7287"/>
    <cellStyle name="40% - Accent1 2 3 4 2 3 2" xfId="15569"/>
    <cellStyle name="40% - Accent1 2 3 4 2 3 2 2" xfId="34631"/>
    <cellStyle name="40% - Accent1 2 3 4 2 3 2 3" xfId="53692"/>
    <cellStyle name="40% - Accent1 2 3 4 2 3 3" xfId="26353"/>
    <cellStyle name="40% - Accent1 2 3 4 2 3 4" xfId="45414"/>
    <cellStyle name="40% - Accent1 2 3 4 2 4" xfId="9781"/>
    <cellStyle name="40% - Accent1 2 3 4 2 4 2" xfId="18059"/>
    <cellStyle name="40% - Accent1 2 3 4 2 4 2 2" xfId="37121"/>
    <cellStyle name="40% - Accent1 2 3 4 2 4 2 3" xfId="56182"/>
    <cellStyle name="40% - Accent1 2 3 4 2 4 3" xfId="28843"/>
    <cellStyle name="40% - Accent1 2 3 4 2 4 4" xfId="47904"/>
    <cellStyle name="40% - Accent1 2 3 4 2 5" xfId="4118"/>
    <cellStyle name="40% - Accent1 2 3 4 2 5 2" xfId="23228"/>
    <cellStyle name="40% - Accent1 2 3 4 2 5 3" xfId="42289"/>
    <cellStyle name="40% - Accent1 2 3 4 2 6" xfId="12444"/>
    <cellStyle name="40% - Accent1 2 3 4 2 6 2" xfId="31506"/>
    <cellStyle name="40% - Accent1 2 3 4 2 6 3" xfId="50567"/>
    <cellStyle name="40% - Accent1 2 3 4 2 7" xfId="20565"/>
    <cellStyle name="40% - Accent1 2 3 4 2 8" xfId="39626"/>
    <cellStyle name="40% - Accent1 2 3 4 3" xfId="1213"/>
    <cellStyle name="40% - Accent1 2 3 4 3 2" xfId="7289"/>
    <cellStyle name="40% - Accent1 2 3 4 3 2 2" xfId="15571"/>
    <cellStyle name="40% - Accent1 2 3 4 3 2 2 2" xfId="34633"/>
    <cellStyle name="40% - Accent1 2 3 4 3 2 2 3" xfId="53694"/>
    <cellStyle name="40% - Accent1 2 3 4 3 2 3" xfId="26355"/>
    <cellStyle name="40% - Accent1 2 3 4 3 2 4" xfId="45416"/>
    <cellStyle name="40% - Accent1 2 3 4 3 3" xfId="9783"/>
    <cellStyle name="40% - Accent1 2 3 4 3 3 2" xfId="18061"/>
    <cellStyle name="40% - Accent1 2 3 4 3 3 2 2" xfId="37123"/>
    <cellStyle name="40% - Accent1 2 3 4 3 3 2 3" xfId="56184"/>
    <cellStyle name="40% - Accent1 2 3 4 3 3 3" xfId="28845"/>
    <cellStyle name="40% - Accent1 2 3 4 3 3 4" xfId="47906"/>
    <cellStyle name="40% - Accent1 2 3 4 3 4" xfId="4120"/>
    <cellStyle name="40% - Accent1 2 3 4 3 4 2" xfId="23230"/>
    <cellStyle name="40% - Accent1 2 3 4 3 4 3" xfId="42291"/>
    <cellStyle name="40% - Accent1 2 3 4 3 5" xfId="12446"/>
    <cellStyle name="40% - Accent1 2 3 4 3 5 2" xfId="31508"/>
    <cellStyle name="40% - Accent1 2 3 4 3 5 3" xfId="50569"/>
    <cellStyle name="40% - Accent1 2 3 4 3 6" xfId="20567"/>
    <cellStyle name="40% - Accent1 2 3 4 3 7" xfId="39628"/>
    <cellStyle name="40% - Accent1 2 3 4 4" xfId="1214"/>
    <cellStyle name="40% - Accent1 2 3 4 4 2" xfId="7290"/>
    <cellStyle name="40% - Accent1 2 3 4 4 2 2" xfId="15572"/>
    <cellStyle name="40% - Accent1 2 3 4 4 2 2 2" xfId="34634"/>
    <cellStyle name="40% - Accent1 2 3 4 4 2 2 3" xfId="53695"/>
    <cellStyle name="40% - Accent1 2 3 4 4 2 3" xfId="26356"/>
    <cellStyle name="40% - Accent1 2 3 4 4 2 4" xfId="45417"/>
    <cellStyle name="40% - Accent1 2 3 4 4 3" xfId="9784"/>
    <cellStyle name="40% - Accent1 2 3 4 4 3 2" xfId="18062"/>
    <cellStyle name="40% - Accent1 2 3 4 4 3 2 2" xfId="37124"/>
    <cellStyle name="40% - Accent1 2 3 4 4 3 2 3" xfId="56185"/>
    <cellStyle name="40% - Accent1 2 3 4 4 3 3" xfId="28846"/>
    <cellStyle name="40% - Accent1 2 3 4 4 3 4" xfId="47907"/>
    <cellStyle name="40% - Accent1 2 3 4 4 4" xfId="4121"/>
    <cellStyle name="40% - Accent1 2 3 4 4 4 2" xfId="23231"/>
    <cellStyle name="40% - Accent1 2 3 4 4 4 3" xfId="42292"/>
    <cellStyle name="40% - Accent1 2 3 4 4 5" xfId="12447"/>
    <cellStyle name="40% - Accent1 2 3 4 4 5 2" xfId="31509"/>
    <cellStyle name="40% - Accent1 2 3 4 4 5 3" xfId="50570"/>
    <cellStyle name="40% - Accent1 2 3 4 4 6" xfId="20568"/>
    <cellStyle name="40% - Accent1 2 3 4 4 7" xfId="39629"/>
    <cellStyle name="40% - Accent1 2 3 4 5" xfId="4122"/>
    <cellStyle name="40% - Accent1 2 3 4 5 2" xfId="12448"/>
    <cellStyle name="40% - Accent1 2 3 4 5 2 2" xfId="31510"/>
    <cellStyle name="40% - Accent1 2 3 4 5 2 3" xfId="50571"/>
    <cellStyle name="40% - Accent1 2 3 4 5 3" xfId="23232"/>
    <cellStyle name="40% - Accent1 2 3 4 5 4" xfId="42293"/>
    <cellStyle name="40% - Accent1 2 3 4 6" xfId="5811"/>
    <cellStyle name="40% - Accent1 2 3 4 6 2" xfId="14093"/>
    <cellStyle name="40% - Accent1 2 3 4 6 2 2" xfId="33155"/>
    <cellStyle name="40% - Accent1 2 3 4 6 2 3" xfId="52216"/>
    <cellStyle name="40% - Accent1 2 3 4 6 3" xfId="24877"/>
    <cellStyle name="40% - Accent1 2 3 4 6 4" xfId="43938"/>
    <cellStyle name="40% - Accent1 2 3 4 7" xfId="7286"/>
    <cellStyle name="40% - Accent1 2 3 4 7 2" xfId="15568"/>
    <cellStyle name="40% - Accent1 2 3 4 7 2 2" xfId="34630"/>
    <cellStyle name="40% - Accent1 2 3 4 7 2 3" xfId="53691"/>
    <cellStyle name="40% - Accent1 2 3 4 7 3" xfId="26352"/>
    <cellStyle name="40% - Accent1 2 3 4 7 4" xfId="45413"/>
    <cellStyle name="40% - Accent1 2 3 4 8" xfId="9780"/>
    <cellStyle name="40% - Accent1 2 3 4 8 2" xfId="18058"/>
    <cellStyle name="40% - Accent1 2 3 4 8 2 2" xfId="37120"/>
    <cellStyle name="40% - Accent1 2 3 4 8 2 3" xfId="56181"/>
    <cellStyle name="40% - Accent1 2 3 4 8 3" xfId="28842"/>
    <cellStyle name="40% - Accent1 2 3 4 8 4" xfId="47903"/>
    <cellStyle name="40% - Accent1 2 3 4 9" xfId="4117"/>
    <cellStyle name="40% - Accent1 2 3 4 9 2" xfId="23227"/>
    <cellStyle name="40% - Accent1 2 3 4 9 3" xfId="42288"/>
    <cellStyle name="40% - Accent1 2 3 5" xfId="1215"/>
    <cellStyle name="40% - Accent1 2 3 5 2" xfId="1216"/>
    <cellStyle name="40% - Accent1 2 3 5 2 2" xfId="7292"/>
    <cellStyle name="40% - Accent1 2 3 5 2 2 2" xfId="15574"/>
    <cellStyle name="40% - Accent1 2 3 5 2 2 2 2" xfId="34636"/>
    <cellStyle name="40% - Accent1 2 3 5 2 2 2 3" xfId="53697"/>
    <cellStyle name="40% - Accent1 2 3 5 2 2 3" xfId="26358"/>
    <cellStyle name="40% - Accent1 2 3 5 2 2 4" xfId="45419"/>
    <cellStyle name="40% - Accent1 2 3 5 2 3" xfId="9786"/>
    <cellStyle name="40% - Accent1 2 3 5 2 3 2" xfId="18064"/>
    <cellStyle name="40% - Accent1 2 3 5 2 3 2 2" xfId="37126"/>
    <cellStyle name="40% - Accent1 2 3 5 2 3 2 3" xfId="56187"/>
    <cellStyle name="40% - Accent1 2 3 5 2 3 3" xfId="28848"/>
    <cellStyle name="40% - Accent1 2 3 5 2 3 4" xfId="47909"/>
    <cellStyle name="40% - Accent1 2 3 5 2 4" xfId="4124"/>
    <cellStyle name="40% - Accent1 2 3 5 2 4 2" xfId="23234"/>
    <cellStyle name="40% - Accent1 2 3 5 2 4 3" xfId="42295"/>
    <cellStyle name="40% - Accent1 2 3 5 2 5" xfId="12450"/>
    <cellStyle name="40% - Accent1 2 3 5 2 5 2" xfId="31512"/>
    <cellStyle name="40% - Accent1 2 3 5 2 5 3" xfId="50573"/>
    <cellStyle name="40% - Accent1 2 3 5 2 6" xfId="20570"/>
    <cellStyle name="40% - Accent1 2 3 5 2 7" xfId="39631"/>
    <cellStyle name="40% - Accent1 2 3 5 3" xfId="7291"/>
    <cellStyle name="40% - Accent1 2 3 5 3 2" xfId="15573"/>
    <cellStyle name="40% - Accent1 2 3 5 3 2 2" xfId="34635"/>
    <cellStyle name="40% - Accent1 2 3 5 3 2 3" xfId="53696"/>
    <cellStyle name="40% - Accent1 2 3 5 3 3" xfId="26357"/>
    <cellStyle name="40% - Accent1 2 3 5 3 4" xfId="45418"/>
    <cellStyle name="40% - Accent1 2 3 5 4" xfId="9785"/>
    <cellStyle name="40% - Accent1 2 3 5 4 2" xfId="18063"/>
    <cellStyle name="40% - Accent1 2 3 5 4 2 2" xfId="37125"/>
    <cellStyle name="40% - Accent1 2 3 5 4 2 3" xfId="56186"/>
    <cellStyle name="40% - Accent1 2 3 5 4 3" xfId="28847"/>
    <cellStyle name="40% - Accent1 2 3 5 4 4" xfId="47908"/>
    <cellStyle name="40% - Accent1 2 3 5 5" xfId="4123"/>
    <cellStyle name="40% - Accent1 2 3 5 5 2" xfId="23233"/>
    <cellStyle name="40% - Accent1 2 3 5 5 3" xfId="42294"/>
    <cellStyle name="40% - Accent1 2 3 5 6" xfId="12449"/>
    <cellStyle name="40% - Accent1 2 3 5 6 2" xfId="31511"/>
    <cellStyle name="40% - Accent1 2 3 5 6 3" xfId="50572"/>
    <cellStyle name="40% - Accent1 2 3 5 7" xfId="20569"/>
    <cellStyle name="40% - Accent1 2 3 5 8" xfId="39630"/>
    <cellStyle name="40% - Accent1 2 3 6" xfId="1217"/>
    <cellStyle name="40% - Accent1 2 3 6 2" xfId="1218"/>
    <cellStyle name="40% - Accent1 2 3 6 2 2" xfId="7294"/>
    <cellStyle name="40% - Accent1 2 3 6 2 2 2" xfId="15576"/>
    <cellStyle name="40% - Accent1 2 3 6 2 2 2 2" xfId="34638"/>
    <cellStyle name="40% - Accent1 2 3 6 2 2 2 3" xfId="53699"/>
    <cellStyle name="40% - Accent1 2 3 6 2 2 3" xfId="26360"/>
    <cellStyle name="40% - Accent1 2 3 6 2 2 4" xfId="45421"/>
    <cellStyle name="40% - Accent1 2 3 6 2 3" xfId="9788"/>
    <cellStyle name="40% - Accent1 2 3 6 2 3 2" xfId="18066"/>
    <cellStyle name="40% - Accent1 2 3 6 2 3 2 2" xfId="37128"/>
    <cellStyle name="40% - Accent1 2 3 6 2 3 2 3" xfId="56189"/>
    <cellStyle name="40% - Accent1 2 3 6 2 3 3" xfId="28850"/>
    <cellStyle name="40% - Accent1 2 3 6 2 3 4" xfId="47911"/>
    <cellStyle name="40% - Accent1 2 3 6 2 4" xfId="4126"/>
    <cellStyle name="40% - Accent1 2 3 6 2 4 2" xfId="23236"/>
    <cellStyle name="40% - Accent1 2 3 6 2 4 3" xfId="42297"/>
    <cellStyle name="40% - Accent1 2 3 6 2 5" xfId="12452"/>
    <cellStyle name="40% - Accent1 2 3 6 2 5 2" xfId="31514"/>
    <cellStyle name="40% - Accent1 2 3 6 2 5 3" xfId="50575"/>
    <cellStyle name="40% - Accent1 2 3 6 2 6" xfId="20572"/>
    <cellStyle name="40% - Accent1 2 3 6 2 7" xfId="39633"/>
    <cellStyle name="40% - Accent1 2 3 6 3" xfId="7293"/>
    <cellStyle name="40% - Accent1 2 3 6 3 2" xfId="15575"/>
    <cellStyle name="40% - Accent1 2 3 6 3 2 2" xfId="34637"/>
    <cellStyle name="40% - Accent1 2 3 6 3 2 3" xfId="53698"/>
    <cellStyle name="40% - Accent1 2 3 6 3 3" xfId="26359"/>
    <cellStyle name="40% - Accent1 2 3 6 3 4" xfId="45420"/>
    <cellStyle name="40% - Accent1 2 3 6 4" xfId="9787"/>
    <cellStyle name="40% - Accent1 2 3 6 4 2" xfId="18065"/>
    <cellStyle name="40% - Accent1 2 3 6 4 2 2" xfId="37127"/>
    <cellStyle name="40% - Accent1 2 3 6 4 2 3" xfId="56188"/>
    <cellStyle name="40% - Accent1 2 3 6 4 3" xfId="28849"/>
    <cellStyle name="40% - Accent1 2 3 6 4 4" xfId="47910"/>
    <cellStyle name="40% - Accent1 2 3 6 5" xfId="4125"/>
    <cellStyle name="40% - Accent1 2 3 6 5 2" xfId="23235"/>
    <cellStyle name="40% - Accent1 2 3 6 5 3" xfId="42296"/>
    <cellStyle name="40% - Accent1 2 3 6 6" xfId="12451"/>
    <cellStyle name="40% - Accent1 2 3 6 6 2" xfId="31513"/>
    <cellStyle name="40% - Accent1 2 3 6 6 3" xfId="50574"/>
    <cellStyle name="40% - Accent1 2 3 6 7" xfId="20571"/>
    <cellStyle name="40% - Accent1 2 3 6 8" xfId="39632"/>
    <cellStyle name="40% - Accent1 2 3 7" xfId="1219"/>
    <cellStyle name="40% - Accent1 2 3 7 2" xfId="7295"/>
    <cellStyle name="40% - Accent1 2 3 7 2 2" xfId="15577"/>
    <cellStyle name="40% - Accent1 2 3 7 2 2 2" xfId="34639"/>
    <cellStyle name="40% - Accent1 2 3 7 2 2 3" xfId="53700"/>
    <cellStyle name="40% - Accent1 2 3 7 2 3" xfId="26361"/>
    <cellStyle name="40% - Accent1 2 3 7 2 4" xfId="45422"/>
    <cellStyle name="40% - Accent1 2 3 7 3" xfId="9789"/>
    <cellStyle name="40% - Accent1 2 3 7 3 2" xfId="18067"/>
    <cellStyle name="40% - Accent1 2 3 7 3 2 2" xfId="37129"/>
    <cellStyle name="40% - Accent1 2 3 7 3 2 3" xfId="56190"/>
    <cellStyle name="40% - Accent1 2 3 7 3 3" xfId="28851"/>
    <cellStyle name="40% - Accent1 2 3 7 3 4" xfId="47912"/>
    <cellStyle name="40% - Accent1 2 3 7 4" xfId="4127"/>
    <cellStyle name="40% - Accent1 2 3 7 4 2" xfId="23237"/>
    <cellStyle name="40% - Accent1 2 3 7 4 3" xfId="42298"/>
    <cellStyle name="40% - Accent1 2 3 7 5" xfId="12453"/>
    <cellStyle name="40% - Accent1 2 3 7 5 2" xfId="31515"/>
    <cellStyle name="40% - Accent1 2 3 7 5 3" xfId="50576"/>
    <cellStyle name="40% - Accent1 2 3 7 6" xfId="20573"/>
    <cellStyle name="40% - Accent1 2 3 7 7" xfId="39634"/>
    <cellStyle name="40% - Accent1 2 3 8" xfId="1220"/>
    <cellStyle name="40% - Accent1 2 3 8 2" xfId="7296"/>
    <cellStyle name="40% - Accent1 2 3 8 2 2" xfId="15578"/>
    <cellStyle name="40% - Accent1 2 3 8 2 2 2" xfId="34640"/>
    <cellStyle name="40% - Accent1 2 3 8 2 2 3" xfId="53701"/>
    <cellStyle name="40% - Accent1 2 3 8 2 3" xfId="26362"/>
    <cellStyle name="40% - Accent1 2 3 8 2 4" xfId="45423"/>
    <cellStyle name="40% - Accent1 2 3 8 3" xfId="9790"/>
    <cellStyle name="40% - Accent1 2 3 8 3 2" xfId="18068"/>
    <cellStyle name="40% - Accent1 2 3 8 3 2 2" xfId="37130"/>
    <cellStyle name="40% - Accent1 2 3 8 3 2 3" xfId="56191"/>
    <cellStyle name="40% - Accent1 2 3 8 3 3" xfId="28852"/>
    <cellStyle name="40% - Accent1 2 3 8 3 4" xfId="47913"/>
    <cellStyle name="40% - Accent1 2 3 8 4" xfId="4128"/>
    <cellStyle name="40% - Accent1 2 3 8 4 2" xfId="23238"/>
    <cellStyle name="40% - Accent1 2 3 8 4 3" xfId="42299"/>
    <cellStyle name="40% - Accent1 2 3 8 5" xfId="12454"/>
    <cellStyle name="40% - Accent1 2 3 8 5 2" xfId="31516"/>
    <cellStyle name="40% - Accent1 2 3 8 5 3" xfId="50577"/>
    <cellStyle name="40% - Accent1 2 3 8 6" xfId="20574"/>
    <cellStyle name="40% - Accent1 2 3 8 7" xfId="39635"/>
    <cellStyle name="40% - Accent1 2 3 9" xfId="4129"/>
    <cellStyle name="40% - Accent1 2 3 9 2" xfId="12455"/>
    <cellStyle name="40% - Accent1 2 3 9 2 2" xfId="31517"/>
    <cellStyle name="40% - Accent1 2 3 9 2 3" xfId="50578"/>
    <cellStyle name="40% - Accent1 2 3 9 3" xfId="23239"/>
    <cellStyle name="40% - Accent1 2 3 9 4" xfId="42300"/>
    <cellStyle name="40% - Accent1 2 4" xfId="1221"/>
    <cellStyle name="40% - Accent1 2 4 10" xfId="4130"/>
    <cellStyle name="40% - Accent1 2 4 10 2" xfId="23240"/>
    <cellStyle name="40% - Accent1 2 4 10 3" xfId="42301"/>
    <cellStyle name="40% - Accent1 2 4 11" xfId="12456"/>
    <cellStyle name="40% - Accent1 2 4 11 2" xfId="31518"/>
    <cellStyle name="40% - Accent1 2 4 11 3" xfId="50579"/>
    <cellStyle name="40% - Accent1 2 4 12" xfId="20575"/>
    <cellStyle name="40% - Accent1 2 4 13" xfId="39636"/>
    <cellStyle name="40% - Accent1 2 4 2" xfId="1222"/>
    <cellStyle name="40% - Accent1 2 4 2 2" xfId="1223"/>
    <cellStyle name="40% - Accent1 2 4 2 2 2" xfId="7299"/>
    <cellStyle name="40% - Accent1 2 4 2 2 2 2" xfId="15581"/>
    <cellStyle name="40% - Accent1 2 4 2 2 2 2 2" xfId="34643"/>
    <cellStyle name="40% - Accent1 2 4 2 2 2 2 3" xfId="53704"/>
    <cellStyle name="40% - Accent1 2 4 2 2 2 3" xfId="26365"/>
    <cellStyle name="40% - Accent1 2 4 2 2 2 4" xfId="45426"/>
    <cellStyle name="40% - Accent1 2 4 2 2 3" xfId="9793"/>
    <cellStyle name="40% - Accent1 2 4 2 2 3 2" xfId="18071"/>
    <cellStyle name="40% - Accent1 2 4 2 2 3 2 2" xfId="37133"/>
    <cellStyle name="40% - Accent1 2 4 2 2 3 2 3" xfId="56194"/>
    <cellStyle name="40% - Accent1 2 4 2 2 3 3" xfId="28855"/>
    <cellStyle name="40% - Accent1 2 4 2 2 3 4" xfId="47916"/>
    <cellStyle name="40% - Accent1 2 4 2 2 4" xfId="4132"/>
    <cellStyle name="40% - Accent1 2 4 2 2 4 2" xfId="23242"/>
    <cellStyle name="40% - Accent1 2 4 2 2 4 3" xfId="42303"/>
    <cellStyle name="40% - Accent1 2 4 2 2 5" xfId="12458"/>
    <cellStyle name="40% - Accent1 2 4 2 2 5 2" xfId="31520"/>
    <cellStyle name="40% - Accent1 2 4 2 2 5 3" xfId="50581"/>
    <cellStyle name="40% - Accent1 2 4 2 2 6" xfId="20577"/>
    <cellStyle name="40% - Accent1 2 4 2 2 7" xfId="39638"/>
    <cellStyle name="40% - Accent1 2 4 2 3" xfId="7298"/>
    <cellStyle name="40% - Accent1 2 4 2 3 2" xfId="15580"/>
    <cellStyle name="40% - Accent1 2 4 2 3 2 2" xfId="34642"/>
    <cellStyle name="40% - Accent1 2 4 2 3 2 3" xfId="53703"/>
    <cellStyle name="40% - Accent1 2 4 2 3 3" xfId="26364"/>
    <cellStyle name="40% - Accent1 2 4 2 3 4" xfId="45425"/>
    <cellStyle name="40% - Accent1 2 4 2 4" xfId="9792"/>
    <cellStyle name="40% - Accent1 2 4 2 4 2" xfId="18070"/>
    <cellStyle name="40% - Accent1 2 4 2 4 2 2" xfId="37132"/>
    <cellStyle name="40% - Accent1 2 4 2 4 2 3" xfId="56193"/>
    <cellStyle name="40% - Accent1 2 4 2 4 3" xfId="28854"/>
    <cellStyle name="40% - Accent1 2 4 2 4 4" xfId="47915"/>
    <cellStyle name="40% - Accent1 2 4 2 5" xfId="4131"/>
    <cellStyle name="40% - Accent1 2 4 2 5 2" xfId="23241"/>
    <cellStyle name="40% - Accent1 2 4 2 5 3" xfId="42302"/>
    <cellStyle name="40% - Accent1 2 4 2 6" xfId="12457"/>
    <cellStyle name="40% - Accent1 2 4 2 6 2" xfId="31519"/>
    <cellStyle name="40% - Accent1 2 4 2 6 3" xfId="50580"/>
    <cellStyle name="40% - Accent1 2 4 2 7" xfId="20576"/>
    <cellStyle name="40% - Accent1 2 4 2 8" xfId="39637"/>
    <cellStyle name="40% - Accent1 2 4 3" xfId="1224"/>
    <cellStyle name="40% - Accent1 2 4 3 2" xfId="1225"/>
    <cellStyle name="40% - Accent1 2 4 3 2 2" xfId="7301"/>
    <cellStyle name="40% - Accent1 2 4 3 2 2 2" xfId="15583"/>
    <cellStyle name="40% - Accent1 2 4 3 2 2 2 2" xfId="34645"/>
    <cellStyle name="40% - Accent1 2 4 3 2 2 2 3" xfId="53706"/>
    <cellStyle name="40% - Accent1 2 4 3 2 2 3" xfId="26367"/>
    <cellStyle name="40% - Accent1 2 4 3 2 2 4" xfId="45428"/>
    <cellStyle name="40% - Accent1 2 4 3 2 3" xfId="9795"/>
    <cellStyle name="40% - Accent1 2 4 3 2 3 2" xfId="18073"/>
    <cellStyle name="40% - Accent1 2 4 3 2 3 2 2" xfId="37135"/>
    <cellStyle name="40% - Accent1 2 4 3 2 3 2 3" xfId="56196"/>
    <cellStyle name="40% - Accent1 2 4 3 2 3 3" xfId="28857"/>
    <cellStyle name="40% - Accent1 2 4 3 2 3 4" xfId="47918"/>
    <cellStyle name="40% - Accent1 2 4 3 2 4" xfId="4134"/>
    <cellStyle name="40% - Accent1 2 4 3 2 4 2" xfId="23244"/>
    <cellStyle name="40% - Accent1 2 4 3 2 4 3" xfId="42305"/>
    <cellStyle name="40% - Accent1 2 4 3 2 5" xfId="12460"/>
    <cellStyle name="40% - Accent1 2 4 3 2 5 2" xfId="31522"/>
    <cellStyle name="40% - Accent1 2 4 3 2 5 3" xfId="50583"/>
    <cellStyle name="40% - Accent1 2 4 3 2 6" xfId="20579"/>
    <cellStyle name="40% - Accent1 2 4 3 2 7" xfId="39640"/>
    <cellStyle name="40% - Accent1 2 4 3 3" xfId="7300"/>
    <cellStyle name="40% - Accent1 2 4 3 3 2" xfId="15582"/>
    <cellStyle name="40% - Accent1 2 4 3 3 2 2" xfId="34644"/>
    <cellStyle name="40% - Accent1 2 4 3 3 2 3" xfId="53705"/>
    <cellStyle name="40% - Accent1 2 4 3 3 3" xfId="26366"/>
    <cellStyle name="40% - Accent1 2 4 3 3 4" xfId="45427"/>
    <cellStyle name="40% - Accent1 2 4 3 4" xfId="9794"/>
    <cellStyle name="40% - Accent1 2 4 3 4 2" xfId="18072"/>
    <cellStyle name="40% - Accent1 2 4 3 4 2 2" xfId="37134"/>
    <cellStyle name="40% - Accent1 2 4 3 4 2 3" xfId="56195"/>
    <cellStyle name="40% - Accent1 2 4 3 4 3" xfId="28856"/>
    <cellStyle name="40% - Accent1 2 4 3 4 4" xfId="47917"/>
    <cellStyle name="40% - Accent1 2 4 3 5" xfId="4133"/>
    <cellStyle name="40% - Accent1 2 4 3 5 2" xfId="23243"/>
    <cellStyle name="40% - Accent1 2 4 3 5 3" xfId="42304"/>
    <cellStyle name="40% - Accent1 2 4 3 6" xfId="12459"/>
    <cellStyle name="40% - Accent1 2 4 3 6 2" xfId="31521"/>
    <cellStyle name="40% - Accent1 2 4 3 6 3" xfId="50582"/>
    <cellStyle name="40% - Accent1 2 4 3 7" xfId="20578"/>
    <cellStyle name="40% - Accent1 2 4 3 8" xfId="39639"/>
    <cellStyle name="40% - Accent1 2 4 4" xfId="1226"/>
    <cellStyle name="40% - Accent1 2 4 4 2" xfId="7302"/>
    <cellStyle name="40% - Accent1 2 4 4 2 2" xfId="15584"/>
    <cellStyle name="40% - Accent1 2 4 4 2 2 2" xfId="34646"/>
    <cellStyle name="40% - Accent1 2 4 4 2 2 3" xfId="53707"/>
    <cellStyle name="40% - Accent1 2 4 4 2 3" xfId="26368"/>
    <cellStyle name="40% - Accent1 2 4 4 2 4" xfId="45429"/>
    <cellStyle name="40% - Accent1 2 4 4 3" xfId="9796"/>
    <cellStyle name="40% - Accent1 2 4 4 3 2" xfId="18074"/>
    <cellStyle name="40% - Accent1 2 4 4 3 2 2" xfId="37136"/>
    <cellStyle name="40% - Accent1 2 4 4 3 2 3" xfId="56197"/>
    <cellStyle name="40% - Accent1 2 4 4 3 3" xfId="28858"/>
    <cellStyle name="40% - Accent1 2 4 4 3 4" xfId="47919"/>
    <cellStyle name="40% - Accent1 2 4 4 4" xfId="4135"/>
    <cellStyle name="40% - Accent1 2 4 4 4 2" xfId="23245"/>
    <cellStyle name="40% - Accent1 2 4 4 4 3" xfId="42306"/>
    <cellStyle name="40% - Accent1 2 4 4 5" xfId="12461"/>
    <cellStyle name="40% - Accent1 2 4 4 5 2" xfId="31523"/>
    <cellStyle name="40% - Accent1 2 4 4 5 3" xfId="50584"/>
    <cellStyle name="40% - Accent1 2 4 4 6" xfId="20580"/>
    <cellStyle name="40% - Accent1 2 4 4 7" xfId="39641"/>
    <cellStyle name="40% - Accent1 2 4 5" xfId="1227"/>
    <cellStyle name="40% - Accent1 2 4 5 2" xfId="7303"/>
    <cellStyle name="40% - Accent1 2 4 5 2 2" xfId="15585"/>
    <cellStyle name="40% - Accent1 2 4 5 2 2 2" xfId="34647"/>
    <cellStyle name="40% - Accent1 2 4 5 2 2 3" xfId="53708"/>
    <cellStyle name="40% - Accent1 2 4 5 2 3" xfId="26369"/>
    <cellStyle name="40% - Accent1 2 4 5 2 4" xfId="45430"/>
    <cellStyle name="40% - Accent1 2 4 5 3" xfId="9797"/>
    <cellStyle name="40% - Accent1 2 4 5 3 2" xfId="18075"/>
    <cellStyle name="40% - Accent1 2 4 5 3 2 2" xfId="37137"/>
    <cellStyle name="40% - Accent1 2 4 5 3 2 3" xfId="56198"/>
    <cellStyle name="40% - Accent1 2 4 5 3 3" xfId="28859"/>
    <cellStyle name="40% - Accent1 2 4 5 3 4" xfId="47920"/>
    <cellStyle name="40% - Accent1 2 4 5 4" xfId="4136"/>
    <cellStyle name="40% - Accent1 2 4 5 4 2" xfId="23246"/>
    <cellStyle name="40% - Accent1 2 4 5 4 3" xfId="42307"/>
    <cellStyle name="40% - Accent1 2 4 5 5" xfId="12462"/>
    <cellStyle name="40% - Accent1 2 4 5 5 2" xfId="31524"/>
    <cellStyle name="40% - Accent1 2 4 5 5 3" xfId="50585"/>
    <cellStyle name="40% - Accent1 2 4 5 6" xfId="20581"/>
    <cellStyle name="40% - Accent1 2 4 5 7" xfId="39642"/>
    <cellStyle name="40% - Accent1 2 4 6" xfId="4137"/>
    <cellStyle name="40% - Accent1 2 4 6 2" xfId="12463"/>
    <cellStyle name="40% - Accent1 2 4 6 2 2" xfId="31525"/>
    <cellStyle name="40% - Accent1 2 4 6 2 3" xfId="50586"/>
    <cellStyle name="40% - Accent1 2 4 6 3" xfId="23247"/>
    <cellStyle name="40% - Accent1 2 4 6 4" xfId="42308"/>
    <cellStyle name="40% - Accent1 2 4 7" xfId="5756"/>
    <cellStyle name="40% - Accent1 2 4 7 2" xfId="14040"/>
    <cellStyle name="40% - Accent1 2 4 7 2 2" xfId="33102"/>
    <cellStyle name="40% - Accent1 2 4 7 2 3" xfId="52163"/>
    <cellStyle name="40% - Accent1 2 4 7 3" xfId="24824"/>
    <cellStyle name="40% - Accent1 2 4 7 4" xfId="43885"/>
    <cellStyle name="40% - Accent1 2 4 8" xfId="7297"/>
    <cellStyle name="40% - Accent1 2 4 8 2" xfId="15579"/>
    <cellStyle name="40% - Accent1 2 4 8 2 2" xfId="34641"/>
    <cellStyle name="40% - Accent1 2 4 8 2 3" xfId="53702"/>
    <cellStyle name="40% - Accent1 2 4 8 3" xfId="26363"/>
    <cellStyle name="40% - Accent1 2 4 8 4" xfId="45424"/>
    <cellStyle name="40% - Accent1 2 4 9" xfId="9791"/>
    <cellStyle name="40% - Accent1 2 4 9 2" xfId="18069"/>
    <cellStyle name="40% - Accent1 2 4 9 2 2" xfId="37131"/>
    <cellStyle name="40% - Accent1 2 4 9 2 3" xfId="56192"/>
    <cellStyle name="40% - Accent1 2 4 9 3" xfId="28853"/>
    <cellStyle name="40% - Accent1 2 4 9 4" xfId="47914"/>
    <cellStyle name="40% - Accent1 2 5" xfId="1228"/>
    <cellStyle name="40% - Accent1 2 5 10" xfId="4138"/>
    <cellStyle name="40% - Accent1 2 5 10 2" xfId="23248"/>
    <cellStyle name="40% - Accent1 2 5 10 3" xfId="42309"/>
    <cellStyle name="40% - Accent1 2 5 11" xfId="12464"/>
    <cellStyle name="40% - Accent1 2 5 11 2" xfId="31526"/>
    <cellStyle name="40% - Accent1 2 5 11 3" xfId="50587"/>
    <cellStyle name="40% - Accent1 2 5 12" xfId="20582"/>
    <cellStyle name="40% - Accent1 2 5 13" xfId="39643"/>
    <cellStyle name="40% - Accent1 2 5 2" xfId="1229"/>
    <cellStyle name="40% - Accent1 2 5 2 2" xfId="1230"/>
    <cellStyle name="40% - Accent1 2 5 2 2 2" xfId="7306"/>
    <cellStyle name="40% - Accent1 2 5 2 2 2 2" xfId="15588"/>
    <cellStyle name="40% - Accent1 2 5 2 2 2 2 2" xfId="34650"/>
    <cellStyle name="40% - Accent1 2 5 2 2 2 2 3" xfId="53711"/>
    <cellStyle name="40% - Accent1 2 5 2 2 2 3" xfId="26372"/>
    <cellStyle name="40% - Accent1 2 5 2 2 2 4" xfId="45433"/>
    <cellStyle name="40% - Accent1 2 5 2 2 3" xfId="9800"/>
    <cellStyle name="40% - Accent1 2 5 2 2 3 2" xfId="18078"/>
    <cellStyle name="40% - Accent1 2 5 2 2 3 2 2" xfId="37140"/>
    <cellStyle name="40% - Accent1 2 5 2 2 3 2 3" xfId="56201"/>
    <cellStyle name="40% - Accent1 2 5 2 2 3 3" xfId="28862"/>
    <cellStyle name="40% - Accent1 2 5 2 2 3 4" xfId="47923"/>
    <cellStyle name="40% - Accent1 2 5 2 2 4" xfId="4140"/>
    <cellStyle name="40% - Accent1 2 5 2 2 4 2" xfId="23250"/>
    <cellStyle name="40% - Accent1 2 5 2 2 4 3" xfId="42311"/>
    <cellStyle name="40% - Accent1 2 5 2 2 5" xfId="12466"/>
    <cellStyle name="40% - Accent1 2 5 2 2 5 2" xfId="31528"/>
    <cellStyle name="40% - Accent1 2 5 2 2 5 3" xfId="50589"/>
    <cellStyle name="40% - Accent1 2 5 2 2 6" xfId="20584"/>
    <cellStyle name="40% - Accent1 2 5 2 2 7" xfId="39645"/>
    <cellStyle name="40% - Accent1 2 5 2 3" xfId="7305"/>
    <cellStyle name="40% - Accent1 2 5 2 3 2" xfId="15587"/>
    <cellStyle name="40% - Accent1 2 5 2 3 2 2" xfId="34649"/>
    <cellStyle name="40% - Accent1 2 5 2 3 2 3" xfId="53710"/>
    <cellStyle name="40% - Accent1 2 5 2 3 3" xfId="26371"/>
    <cellStyle name="40% - Accent1 2 5 2 3 4" xfId="45432"/>
    <cellStyle name="40% - Accent1 2 5 2 4" xfId="9799"/>
    <cellStyle name="40% - Accent1 2 5 2 4 2" xfId="18077"/>
    <cellStyle name="40% - Accent1 2 5 2 4 2 2" xfId="37139"/>
    <cellStyle name="40% - Accent1 2 5 2 4 2 3" xfId="56200"/>
    <cellStyle name="40% - Accent1 2 5 2 4 3" xfId="28861"/>
    <cellStyle name="40% - Accent1 2 5 2 4 4" xfId="47922"/>
    <cellStyle name="40% - Accent1 2 5 2 5" xfId="4139"/>
    <cellStyle name="40% - Accent1 2 5 2 5 2" xfId="23249"/>
    <cellStyle name="40% - Accent1 2 5 2 5 3" xfId="42310"/>
    <cellStyle name="40% - Accent1 2 5 2 6" xfId="12465"/>
    <cellStyle name="40% - Accent1 2 5 2 6 2" xfId="31527"/>
    <cellStyle name="40% - Accent1 2 5 2 6 3" xfId="50588"/>
    <cellStyle name="40% - Accent1 2 5 2 7" xfId="20583"/>
    <cellStyle name="40% - Accent1 2 5 2 8" xfId="39644"/>
    <cellStyle name="40% - Accent1 2 5 3" xfId="1231"/>
    <cellStyle name="40% - Accent1 2 5 3 2" xfId="1232"/>
    <cellStyle name="40% - Accent1 2 5 3 2 2" xfId="7308"/>
    <cellStyle name="40% - Accent1 2 5 3 2 2 2" xfId="15590"/>
    <cellStyle name="40% - Accent1 2 5 3 2 2 2 2" xfId="34652"/>
    <cellStyle name="40% - Accent1 2 5 3 2 2 2 3" xfId="53713"/>
    <cellStyle name="40% - Accent1 2 5 3 2 2 3" xfId="26374"/>
    <cellStyle name="40% - Accent1 2 5 3 2 2 4" xfId="45435"/>
    <cellStyle name="40% - Accent1 2 5 3 2 3" xfId="9802"/>
    <cellStyle name="40% - Accent1 2 5 3 2 3 2" xfId="18080"/>
    <cellStyle name="40% - Accent1 2 5 3 2 3 2 2" xfId="37142"/>
    <cellStyle name="40% - Accent1 2 5 3 2 3 2 3" xfId="56203"/>
    <cellStyle name="40% - Accent1 2 5 3 2 3 3" xfId="28864"/>
    <cellStyle name="40% - Accent1 2 5 3 2 3 4" xfId="47925"/>
    <cellStyle name="40% - Accent1 2 5 3 2 4" xfId="4142"/>
    <cellStyle name="40% - Accent1 2 5 3 2 4 2" xfId="23252"/>
    <cellStyle name="40% - Accent1 2 5 3 2 4 3" xfId="42313"/>
    <cellStyle name="40% - Accent1 2 5 3 2 5" xfId="12468"/>
    <cellStyle name="40% - Accent1 2 5 3 2 5 2" xfId="31530"/>
    <cellStyle name="40% - Accent1 2 5 3 2 5 3" xfId="50591"/>
    <cellStyle name="40% - Accent1 2 5 3 2 6" xfId="20586"/>
    <cellStyle name="40% - Accent1 2 5 3 2 7" xfId="39647"/>
    <cellStyle name="40% - Accent1 2 5 3 3" xfId="7307"/>
    <cellStyle name="40% - Accent1 2 5 3 3 2" xfId="15589"/>
    <cellStyle name="40% - Accent1 2 5 3 3 2 2" xfId="34651"/>
    <cellStyle name="40% - Accent1 2 5 3 3 2 3" xfId="53712"/>
    <cellStyle name="40% - Accent1 2 5 3 3 3" xfId="26373"/>
    <cellStyle name="40% - Accent1 2 5 3 3 4" xfId="45434"/>
    <cellStyle name="40% - Accent1 2 5 3 4" xfId="9801"/>
    <cellStyle name="40% - Accent1 2 5 3 4 2" xfId="18079"/>
    <cellStyle name="40% - Accent1 2 5 3 4 2 2" xfId="37141"/>
    <cellStyle name="40% - Accent1 2 5 3 4 2 3" xfId="56202"/>
    <cellStyle name="40% - Accent1 2 5 3 4 3" xfId="28863"/>
    <cellStyle name="40% - Accent1 2 5 3 4 4" xfId="47924"/>
    <cellStyle name="40% - Accent1 2 5 3 5" xfId="4141"/>
    <cellStyle name="40% - Accent1 2 5 3 5 2" xfId="23251"/>
    <cellStyle name="40% - Accent1 2 5 3 5 3" xfId="42312"/>
    <cellStyle name="40% - Accent1 2 5 3 6" xfId="12467"/>
    <cellStyle name="40% - Accent1 2 5 3 6 2" xfId="31529"/>
    <cellStyle name="40% - Accent1 2 5 3 6 3" xfId="50590"/>
    <cellStyle name="40% - Accent1 2 5 3 7" xfId="20585"/>
    <cellStyle name="40% - Accent1 2 5 3 8" xfId="39646"/>
    <cellStyle name="40% - Accent1 2 5 4" xfId="1233"/>
    <cellStyle name="40% - Accent1 2 5 4 2" xfId="7309"/>
    <cellStyle name="40% - Accent1 2 5 4 2 2" xfId="15591"/>
    <cellStyle name="40% - Accent1 2 5 4 2 2 2" xfId="34653"/>
    <cellStyle name="40% - Accent1 2 5 4 2 2 3" xfId="53714"/>
    <cellStyle name="40% - Accent1 2 5 4 2 3" xfId="26375"/>
    <cellStyle name="40% - Accent1 2 5 4 2 4" xfId="45436"/>
    <cellStyle name="40% - Accent1 2 5 4 3" xfId="9803"/>
    <cellStyle name="40% - Accent1 2 5 4 3 2" xfId="18081"/>
    <cellStyle name="40% - Accent1 2 5 4 3 2 2" xfId="37143"/>
    <cellStyle name="40% - Accent1 2 5 4 3 2 3" xfId="56204"/>
    <cellStyle name="40% - Accent1 2 5 4 3 3" xfId="28865"/>
    <cellStyle name="40% - Accent1 2 5 4 3 4" xfId="47926"/>
    <cellStyle name="40% - Accent1 2 5 4 4" xfId="4143"/>
    <cellStyle name="40% - Accent1 2 5 4 4 2" xfId="23253"/>
    <cellStyle name="40% - Accent1 2 5 4 4 3" xfId="42314"/>
    <cellStyle name="40% - Accent1 2 5 4 5" xfId="12469"/>
    <cellStyle name="40% - Accent1 2 5 4 5 2" xfId="31531"/>
    <cellStyle name="40% - Accent1 2 5 4 5 3" xfId="50592"/>
    <cellStyle name="40% - Accent1 2 5 4 6" xfId="20587"/>
    <cellStyle name="40% - Accent1 2 5 4 7" xfId="39648"/>
    <cellStyle name="40% - Accent1 2 5 5" xfId="1234"/>
    <cellStyle name="40% - Accent1 2 5 5 2" xfId="7310"/>
    <cellStyle name="40% - Accent1 2 5 5 2 2" xfId="15592"/>
    <cellStyle name="40% - Accent1 2 5 5 2 2 2" xfId="34654"/>
    <cellStyle name="40% - Accent1 2 5 5 2 2 3" xfId="53715"/>
    <cellStyle name="40% - Accent1 2 5 5 2 3" xfId="26376"/>
    <cellStyle name="40% - Accent1 2 5 5 2 4" xfId="45437"/>
    <cellStyle name="40% - Accent1 2 5 5 3" xfId="9804"/>
    <cellStyle name="40% - Accent1 2 5 5 3 2" xfId="18082"/>
    <cellStyle name="40% - Accent1 2 5 5 3 2 2" xfId="37144"/>
    <cellStyle name="40% - Accent1 2 5 5 3 2 3" xfId="56205"/>
    <cellStyle name="40% - Accent1 2 5 5 3 3" xfId="28866"/>
    <cellStyle name="40% - Accent1 2 5 5 3 4" xfId="47927"/>
    <cellStyle name="40% - Accent1 2 5 5 4" xfId="4144"/>
    <cellStyle name="40% - Accent1 2 5 5 4 2" xfId="23254"/>
    <cellStyle name="40% - Accent1 2 5 5 4 3" xfId="42315"/>
    <cellStyle name="40% - Accent1 2 5 5 5" xfId="12470"/>
    <cellStyle name="40% - Accent1 2 5 5 5 2" xfId="31532"/>
    <cellStyle name="40% - Accent1 2 5 5 5 3" xfId="50593"/>
    <cellStyle name="40% - Accent1 2 5 5 6" xfId="20588"/>
    <cellStyle name="40% - Accent1 2 5 5 7" xfId="39649"/>
    <cellStyle name="40% - Accent1 2 5 6" xfId="4145"/>
    <cellStyle name="40% - Accent1 2 5 6 2" xfId="12471"/>
    <cellStyle name="40% - Accent1 2 5 6 2 2" xfId="31533"/>
    <cellStyle name="40% - Accent1 2 5 6 2 3" xfId="50594"/>
    <cellStyle name="40% - Accent1 2 5 6 3" xfId="23255"/>
    <cellStyle name="40% - Accent1 2 5 6 4" xfId="42316"/>
    <cellStyle name="40% - Accent1 2 5 7" xfId="5844"/>
    <cellStyle name="40% - Accent1 2 5 7 2" xfId="14126"/>
    <cellStyle name="40% - Accent1 2 5 7 2 2" xfId="33188"/>
    <cellStyle name="40% - Accent1 2 5 7 2 3" xfId="52249"/>
    <cellStyle name="40% - Accent1 2 5 7 3" xfId="24910"/>
    <cellStyle name="40% - Accent1 2 5 7 4" xfId="43971"/>
    <cellStyle name="40% - Accent1 2 5 8" xfId="7304"/>
    <cellStyle name="40% - Accent1 2 5 8 2" xfId="15586"/>
    <cellStyle name="40% - Accent1 2 5 8 2 2" xfId="34648"/>
    <cellStyle name="40% - Accent1 2 5 8 2 3" xfId="53709"/>
    <cellStyle name="40% - Accent1 2 5 8 3" xfId="26370"/>
    <cellStyle name="40% - Accent1 2 5 8 4" xfId="45431"/>
    <cellStyle name="40% - Accent1 2 5 9" xfId="9798"/>
    <cellStyle name="40% - Accent1 2 5 9 2" xfId="18076"/>
    <cellStyle name="40% - Accent1 2 5 9 2 2" xfId="37138"/>
    <cellStyle name="40% - Accent1 2 5 9 2 3" xfId="56199"/>
    <cellStyle name="40% - Accent1 2 5 9 3" xfId="28860"/>
    <cellStyle name="40% - Accent1 2 5 9 4" xfId="47921"/>
    <cellStyle name="40% - Accent1 2 6" xfId="1235"/>
    <cellStyle name="40% - Accent1 2 6 10" xfId="4146"/>
    <cellStyle name="40% - Accent1 2 6 10 2" xfId="23256"/>
    <cellStyle name="40% - Accent1 2 6 10 3" xfId="42317"/>
    <cellStyle name="40% - Accent1 2 6 11" xfId="12472"/>
    <cellStyle name="40% - Accent1 2 6 11 2" xfId="31534"/>
    <cellStyle name="40% - Accent1 2 6 11 3" xfId="50595"/>
    <cellStyle name="40% - Accent1 2 6 12" xfId="20589"/>
    <cellStyle name="40% - Accent1 2 6 13" xfId="39650"/>
    <cellStyle name="40% - Accent1 2 6 2" xfId="1236"/>
    <cellStyle name="40% - Accent1 2 6 2 2" xfId="1237"/>
    <cellStyle name="40% - Accent1 2 6 2 2 2" xfId="7313"/>
    <cellStyle name="40% - Accent1 2 6 2 2 2 2" xfId="15595"/>
    <cellStyle name="40% - Accent1 2 6 2 2 2 2 2" xfId="34657"/>
    <cellStyle name="40% - Accent1 2 6 2 2 2 2 3" xfId="53718"/>
    <cellStyle name="40% - Accent1 2 6 2 2 2 3" xfId="26379"/>
    <cellStyle name="40% - Accent1 2 6 2 2 2 4" xfId="45440"/>
    <cellStyle name="40% - Accent1 2 6 2 2 3" xfId="9807"/>
    <cellStyle name="40% - Accent1 2 6 2 2 3 2" xfId="18085"/>
    <cellStyle name="40% - Accent1 2 6 2 2 3 2 2" xfId="37147"/>
    <cellStyle name="40% - Accent1 2 6 2 2 3 2 3" xfId="56208"/>
    <cellStyle name="40% - Accent1 2 6 2 2 3 3" xfId="28869"/>
    <cellStyle name="40% - Accent1 2 6 2 2 3 4" xfId="47930"/>
    <cellStyle name="40% - Accent1 2 6 2 2 4" xfId="4148"/>
    <cellStyle name="40% - Accent1 2 6 2 2 4 2" xfId="23258"/>
    <cellStyle name="40% - Accent1 2 6 2 2 4 3" xfId="42319"/>
    <cellStyle name="40% - Accent1 2 6 2 2 5" xfId="12474"/>
    <cellStyle name="40% - Accent1 2 6 2 2 5 2" xfId="31536"/>
    <cellStyle name="40% - Accent1 2 6 2 2 5 3" xfId="50597"/>
    <cellStyle name="40% - Accent1 2 6 2 2 6" xfId="20591"/>
    <cellStyle name="40% - Accent1 2 6 2 2 7" xfId="39652"/>
    <cellStyle name="40% - Accent1 2 6 2 3" xfId="7312"/>
    <cellStyle name="40% - Accent1 2 6 2 3 2" xfId="15594"/>
    <cellStyle name="40% - Accent1 2 6 2 3 2 2" xfId="34656"/>
    <cellStyle name="40% - Accent1 2 6 2 3 2 3" xfId="53717"/>
    <cellStyle name="40% - Accent1 2 6 2 3 3" xfId="26378"/>
    <cellStyle name="40% - Accent1 2 6 2 3 4" xfId="45439"/>
    <cellStyle name="40% - Accent1 2 6 2 4" xfId="9806"/>
    <cellStyle name="40% - Accent1 2 6 2 4 2" xfId="18084"/>
    <cellStyle name="40% - Accent1 2 6 2 4 2 2" xfId="37146"/>
    <cellStyle name="40% - Accent1 2 6 2 4 2 3" xfId="56207"/>
    <cellStyle name="40% - Accent1 2 6 2 4 3" xfId="28868"/>
    <cellStyle name="40% - Accent1 2 6 2 4 4" xfId="47929"/>
    <cellStyle name="40% - Accent1 2 6 2 5" xfId="4147"/>
    <cellStyle name="40% - Accent1 2 6 2 5 2" xfId="23257"/>
    <cellStyle name="40% - Accent1 2 6 2 5 3" xfId="42318"/>
    <cellStyle name="40% - Accent1 2 6 2 6" xfId="12473"/>
    <cellStyle name="40% - Accent1 2 6 2 6 2" xfId="31535"/>
    <cellStyle name="40% - Accent1 2 6 2 6 3" xfId="50596"/>
    <cellStyle name="40% - Accent1 2 6 2 7" xfId="20590"/>
    <cellStyle name="40% - Accent1 2 6 2 8" xfId="39651"/>
    <cellStyle name="40% - Accent1 2 6 3" xfId="1238"/>
    <cellStyle name="40% - Accent1 2 6 3 2" xfId="1239"/>
    <cellStyle name="40% - Accent1 2 6 3 2 2" xfId="7315"/>
    <cellStyle name="40% - Accent1 2 6 3 2 2 2" xfId="15597"/>
    <cellStyle name="40% - Accent1 2 6 3 2 2 2 2" xfId="34659"/>
    <cellStyle name="40% - Accent1 2 6 3 2 2 2 3" xfId="53720"/>
    <cellStyle name="40% - Accent1 2 6 3 2 2 3" xfId="26381"/>
    <cellStyle name="40% - Accent1 2 6 3 2 2 4" xfId="45442"/>
    <cellStyle name="40% - Accent1 2 6 3 2 3" xfId="9809"/>
    <cellStyle name="40% - Accent1 2 6 3 2 3 2" xfId="18087"/>
    <cellStyle name="40% - Accent1 2 6 3 2 3 2 2" xfId="37149"/>
    <cellStyle name="40% - Accent1 2 6 3 2 3 2 3" xfId="56210"/>
    <cellStyle name="40% - Accent1 2 6 3 2 3 3" xfId="28871"/>
    <cellStyle name="40% - Accent1 2 6 3 2 3 4" xfId="47932"/>
    <cellStyle name="40% - Accent1 2 6 3 2 4" xfId="4150"/>
    <cellStyle name="40% - Accent1 2 6 3 2 4 2" xfId="23260"/>
    <cellStyle name="40% - Accent1 2 6 3 2 4 3" xfId="42321"/>
    <cellStyle name="40% - Accent1 2 6 3 2 5" xfId="12476"/>
    <cellStyle name="40% - Accent1 2 6 3 2 5 2" xfId="31538"/>
    <cellStyle name="40% - Accent1 2 6 3 2 5 3" xfId="50599"/>
    <cellStyle name="40% - Accent1 2 6 3 2 6" xfId="20593"/>
    <cellStyle name="40% - Accent1 2 6 3 2 7" xfId="39654"/>
    <cellStyle name="40% - Accent1 2 6 3 3" xfId="7314"/>
    <cellStyle name="40% - Accent1 2 6 3 3 2" xfId="15596"/>
    <cellStyle name="40% - Accent1 2 6 3 3 2 2" xfId="34658"/>
    <cellStyle name="40% - Accent1 2 6 3 3 2 3" xfId="53719"/>
    <cellStyle name="40% - Accent1 2 6 3 3 3" xfId="26380"/>
    <cellStyle name="40% - Accent1 2 6 3 3 4" xfId="45441"/>
    <cellStyle name="40% - Accent1 2 6 3 4" xfId="9808"/>
    <cellStyle name="40% - Accent1 2 6 3 4 2" xfId="18086"/>
    <cellStyle name="40% - Accent1 2 6 3 4 2 2" xfId="37148"/>
    <cellStyle name="40% - Accent1 2 6 3 4 2 3" xfId="56209"/>
    <cellStyle name="40% - Accent1 2 6 3 4 3" xfId="28870"/>
    <cellStyle name="40% - Accent1 2 6 3 4 4" xfId="47931"/>
    <cellStyle name="40% - Accent1 2 6 3 5" xfId="4149"/>
    <cellStyle name="40% - Accent1 2 6 3 5 2" xfId="23259"/>
    <cellStyle name="40% - Accent1 2 6 3 5 3" xfId="42320"/>
    <cellStyle name="40% - Accent1 2 6 3 6" xfId="12475"/>
    <cellStyle name="40% - Accent1 2 6 3 6 2" xfId="31537"/>
    <cellStyle name="40% - Accent1 2 6 3 6 3" xfId="50598"/>
    <cellStyle name="40% - Accent1 2 6 3 7" xfId="20592"/>
    <cellStyle name="40% - Accent1 2 6 3 8" xfId="39653"/>
    <cellStyle name="40% - Accent1 2 6 4" xfId="1240"/>
    <cellStyle name="40% - Accent1 2 6 4 2" xfId="7316"/>
    <cellStyle name="40% - Accent1 2 6 4 2 2" xfId="15598"/>
    <cellStyle name="40% - Accent1 2 6 4 2 2 2" xfId="34660"/>
    <cellStyle name="40% - Accent1 2 6 4 2 2 3" xfId="53721"/>
    <cellStyle name="40% - Accent1 2 6 4 2 3" xfId="26382"/>
    <cellStyle name="40% - Accent1 2 6 4 2 4" xfId="45443"/>
    <cellStyle name="40% - Accent1 2 6 4 3" xfId="9810"/>
    <cellStyle name="40% - Accent1 2 6 4 3 2" xfId="18088"/>
    <cellStyle name="40% - Accent1 2 6 4 3 2 2" xfId="37150"/>
    <cellStyle name="40% - Accent1 2 6 4 3 2 3" xfId="56211"/>
    <cellStyle name="40% - Accent1 2 6 4 3 3" xfId="28872"/>
    <cellStyle name="40% - Accent1 2 6 4 3 4" xfId="47933"/>
    <cellStyle name="40% - Accent1 2 6 4 4" xfId="4151"/>
    <cellStyle name="40% - Accent1 2 6 4 4 2" xfId="23261"/>
    <cellStyle name="40% - Accent1 2 6 4 4 3" xfId="42322"/>
    <cellStyle name="40% - Accent1 2 6 4 5" xfId="12477"/>
    <cellStyle name="40% - Accent1 2 6 4 5 2" xfId="31539"/>
    <cellStyle name="40% - Accent1 2 6 4 5 3" xfId="50600"/>
    <cellStyle name="40% - Accent1 2 6 4 6" xfId="20594"/>
    <cellStyle name="40% - Accent1 2 6 4 7" xfId="39655"/>
    <cellStyle name="40% - Accent1 2 6 5" xfId="1241"/>
    <cellStyle name="40% - Accent1 2 6 5 2" xfId="7317"/>
    <cellStyle name="40% - Accent1 2 6 5 2 2" xfId="15599"/>
    <cellStyle name="40% - Accent1 2 6 5 2 2 2" xfId="34661"/>
    <cellStyle name="40% - Accent1 2 6 5 2 2 3" xfId="53722"/>
    <cellStyle name="40% - Accent1 2 6 5 2 3" xfId="26383"/>
    <cellStyle name="40% - Accent1 2 6 5 2 4" xfId="45444"/>
    <cellStyle name="40% - Accent1 2 6 5 3" xfId="9811"/>
    <cellStyle name="40% - Accent1 2 6 5 3 2" xfId="18089"/>
    <cellStyle name="40% - Accent1 2 6 5 3 2 2" xfId="37151"/>
    <cellStyle name="40% - Accent1 2 6 5 3 2 3" xfId="56212"/>
    <cellStyle name="40% - Accent1 2 6 5 3 3" xfId="28873"/>
    <cellStyle name="40% - Accent1 2 6 5 3 4" xfId="47934"/>
    <cellStyle name="40% - Accent1 2 6 5 4" xfId="4152"/>
    <cellStyle name="40% - Accent1 2 6 5 4 2" xfId="23262"/>
    <cellStyle name="40% - Accent1 2 6 5 4 3" xfId="42323"/>
    <cellStyle name="40% - Accent1 2 6 5 5" xfId="12478"/>
    <cellStyle name="40% - Accent1 2 6 5 5 2" xfId="31540"/>
    <cellStyle name="40% - Accent1 2 6 5 5 3" xfId="50601"/>
    <cellStyle name="40% - Accent1 2 6 5 6" xfId="20595"/>
    <cellStyle name="40% - Accent1 2 6 5 7" xfId="39656"/>
    <cellStyle name="40% - Accent1 2 6 6" xfId="4153"/>
    <cellStyle name="40% - Accent1 2 6 6 2" xfId="12479"/>
    <cellStyle name="40% - Accent1 2 6 6 2 2" xfId="31541"/>
    <cellStyle name="40% - Accent1 2 6 6 2 3" xfId="50602"/>
    <cellStyle name="40% - Accent1 2 6 6 3" xfId="23263"/>
    <cellStyle name="40% - Accent1 2 6 6 4" xfId="42324"/>
    <cellStyle name="40% - Accent1 2 6 7" xfId="5942"/>
    <cellStyle name="40% - Accent1 2 6 7 2" xfId="14224"/>
    <cellStyle name="40% - Accent1 2 6 7 2 2" xfId="33286"/>
    <cellStyle name="40% - Accent1 2 6 7 2 3" xfId="52347"/>
    <cellStyle name="40% - Accent1 2 6 7 3" xfId="25008"/>
    <cellStyle name="40% - Accent1 2 6 7 4" xfId="44069"/>
    <cellStyle name="40% - Accent1 2 6 8" xfId="7311"/>
    <cellStyle name="40% - Accent1 2 6 8 2" xfId="15593"/>
    <cellStyle name="40% - Accent1 2 6 8 2 2" xfId="34655"/>
    <cellStyle name="40% - Accent1 2 6 8 2 3" xfId="53716"/>
    <cellStyle name="40% - Accent1 2 6 8 3" xfId="26377"/>
    <cellStyle name="40% - Accent1 2 6 8 4" xfId="45438"/>
    <cellStyle name="40% - Accent1 2 6 9" xfId="9805"/>
    <cellStyle name="40% - Accent1 2 6 9 2" xfId="18083"/>
    <cellStyle name="40% - Accent1 2 6 9 2 2" xfId="37145"/>
    <cellStyle name="40% - Accent1 2 6 9 2 3" xfId="56206"/>
    <cellStyle name="40% - Accent1 2 6 9 3" xfId="28867"/>
    <cellStyle name="40% - Accent1 2 6 9 4" xfId="47928"/>
    <cellStyle name="40% - Accent1 2 7" xfId="1242"/>
    <cellStyle name="40% - Accent1 2 7 10" xfId="12480"/>
    <cellStyle name="40% - Accent1 2 7 10 2" xfId="31542"/>
    <cellStyle name="40% - Accent1 2 7 10 3" xfId="50603"/>
    <cellStyle name="40% - Accent1 2 7 11" xfId="20596"/>
    <cellStyle name="40% - Accent1 2 7 12" xfId="39657"/>
    <cellStyle name="40% - Accent1 2 7 2" xfId="1243"/>
    <cellStyle name="40% - Accent1 2 7 2 2" xfId="1244"/>
    <cellStyle name="40% - Accent1 2 7 2 2 2" xfId="7320"/>
    <cellStyle name="40% - Accent1 2 7 2 2 2 2" xfId="15602"/>
    <cellStyle name="40% - Accent1 2 7 2 2 2 2 2" xfId="34664"/>
    <cellStyle name="40% - Accent1 2 7 2 2 2 2 3" xfId="53725"/>
    <cellStyle name="40% - Accent1 2 7 2 2 2 3" xfId="26386"/>
    <cellStyle name="40% - Accent1 2 7 2 2 2 4" xfId="45447"/>
    <cellStyle name="40% - Accent1 2 7 2 2 3" xfId="9814"/>
    <cellStyle name="40% - Accent1 2 7 2 2 3 2" xfId="18092"/>
    <cellStyle name="40% - Accent1 2 7 2 2 3 2 2" xfId="37154"/>
    <cellStyle name="40% - Accent1 2 7 2 2 3 2 3" xfId="56215"/>
    <cellStyle name="40% - Accent1 2 7 2 2 3 3" xfId="28876"/>
    <cellStyle name="40% - Accent1 2 7 2 2 3 4" xfId="47937"/>
    <cellStyle name="40% - Accent1 2 7 2 2 4" xfId="4156"/>
    <cellStyle name="40% - Accent1 2 7 2 2 4 2" xfId="23266"/>
    <cellStyle name="40% - Accent1 2 7 2 2 4 3" xfId="42327"/>
    <cellStyle name="40% - Accent1 2 7 2 2 5" xfId="12482"/>
    <cellStyle name="40% - Accent1 2 7 2 2 5 2" xfId="31544"/>
    <cellStyle name="40% - Accent1 2 7 2 2 5 3" xfId="50605"/>
    <cellStyle name="40% - Accent1 2 7 2 2 6" xfId="20598"/>
    <cellStyle name="40% - Accent1 2 7 2 2 7" xfId="39659"/>
    <cellStyle name="40% - Accent1 2 7 2 3" xfId="7319"/>
    <cellStyle name="40% - Accent1 2 7 2 3 2" xfId="15601"/>
    <cellStyle name="40% - Accent1 2 7 2 3 2 2" xfId="34663"/>
    <cellStyle name="40% - Accent1 2 7 2 3 2 3" xfId="53724"/>
    <cellStyle name="40% - Accent1 2 7 2 3 3" xfId="26385"/>
    <cellStyle name="40% - Accent1 2 7 2 3 4" xfId="45446"/>
    <cellStyle name="40% - Accent1 2 7 2 4" xfId="9813"/>
    <cellStyle name="40% - Accent1 2 7 2 4 2" xfId="18091"/>
    <cellStyle name="40% - Accent1 2 7 2 4 2 2" xfId="37153"/>
    <cellStyle name="40% - Accent1 2 7 2 4 2 3" xfId="56214"/>
    <cellStyle name="40% - Accent1 2 7 2 4 3" xfId="28875"/>
    <cellStyle name="40% - Accent1 2 7 2 4 4" xfId="47936"/>
    <cellStyle name="40% - Accent1 2 7 2 5" xfId="4155"/>
    <cellStyle name="40% - Accent1 2 7 2 5 2" xfId="23265"/>
    <cellStyle name="40% - Accent1 2 7 2 5 3" xfId="42326"/>
    <cellStyle name="40% - Accent1 2 7 2 6" xfId="12481"/>
    <cellStyle name="40% - Accent1 2 7 2 6 2" xfId="31543"/>
    <cellStyle name="40% - Accent1 2 7 2 6 3" xfId="50604"/>
    <cellStyle name="40% - Accent1 2 7 2 7" xfId="20597"/>
    <cellStyle name="40% - Accent1 2 7 2 8" xfId="39658"/>
    <cellStyle name="40% - Accent1 2 7 3" xfId="1245"/>
    <cellStyle name="40% - Accent1 2 7 3 2" xfId="7321"/>
    <cellStyle name="40% - Accent1 2 7 3 2 2" xfId="15603"/>
    <cellStyle name="40% - Accent1 2 7 3 2 2 2" xfId="34665"/>
    <cellStyle name="40% - Accent1 2 7 3 2 2 3" xfId="53726"/>
    <cellStyle name="40% - Accent1 2 7 3 2 3" xfId="26387"/>
    <cellStyle name="40% - Accent1 2 7 3 2 4" xfId="45448"/>
    <cellStyle name="40% - Accent1 2 7 3 3" xfId="9815"/>
    <cellStyle name="40% - Accent1 2 7 3 3 2" xfId="18093"/>
    <cellStyle name="40% - Accent1 2 7 3 3 2 2" xfId="37155"/>
    <cellStyle name="40% - Accent1 2 7 3 3 2 3" xfId="56216"/>
    <cellStyle name="40% - Accent1 2 7 3 3 3" xfId="28877"/>
    <cellStyle name="40% - Accent1 2 7 3 3 4" xfId="47938"/>
    <cellStyle name="40% - Accent1 2 7 3 4" xfId="4157"/>
    <cellStyle name="40% - Accent1 2 7 3 4 2" xfId="23267"/>
    <cellStyle name="40% - Accent1 2 7 3 4 3" xfId="42328"/>
    <cellStyle name="40% - Accent1 2 7 3 5" xfId="12483"/>
    <cellStyle name="40% - Accent1 2 7 3 5 2" xfId="31545"/>
    <cellStyle name="40% - Accent1 2 7 3 5 3" xfId="50606"/>
    <cellStyle name="40% - Accent1 2 7 3 6" xfId="20599"/>
    <cellStyle name="40% - Accent1 2 7 3 7" xfId="39660"/>
    <cellStyle name="40% - Accent1 2 7 4" xfId="1246"/>
    <cellStyle name="40% - Accent1 2 7 4 2" xfId="7322"/>
    <cellStyle name="40% - Accent1 2 7 4 2 2" xfId="15604"/>
    <cellStyle name="40% - Accent1 2 7 4 2 2 2" xfId="34666"/>
    <cellStyle name="40% - Accent1 2 7 4 2 2 3" xfId="53727"/>
    <cellStyle name="40% - Accent1 2 7 4 2 3" xfId="26388"/>
    <cellStyle name="40% - Accent1 2 7 4 2 4" xfId="45449"/>
    <cellStyle name="40% - Accent1 2 7 4 3" xfId="9816"/>
    <cellStyle name="40% - Accent1 2 7 4 3 2" xfId="18094"/>
    <cellStyle name="40% - Accent1 2 7 4 3 2 2" xfId="37156"/>
    <cellStyle name="40% - Accent1 2 7 4 3 2 3" xfId="56217"/>
    <cellStyle name="40% - Accent1 2 7 4 3 3" xfId="28878"/>
    <cellStyle name="40% - Accent1 2 7 4 3 4" xfId="47939"/>
    <cellStyle name="40% - Accent1 2 7 4 4" xfId="4158"/>
    <cellStyle name="40% - Accent1 2 7 4 4 2" xfId="23268"/>
    <cellStyle name="40% - Accent1 2 7 4 4 3" xfId="42329"/>
    <cellStyle name="40% - Accent1 2 7 4 5" xfId="12484"/>
    <cellStyle name="40% - Accent1 2 7 4 5 2" xfId="31546"/>
    <cellStyle name="40% - Accent1 2 7 4 5 3" xfId="50607"/>
    <cellStyle name="40% - Accent1 2 7 4 6" xfId="20600"/>
    <cellStyle name="40% - Accent1 2 7 4 7" xfId="39661"/>
    <cellStyle name="40% - Accent1 2 7 5" xfId="4159"/>
    <cellStyle name="40% - Accent1 2 7 5 2" xfId="12485"/>
    <cellStyle name="40% - Accent1 2 7 5 2 2" xfId="31547"/>
    <cellStyle name="40% - Accent1 2 7 5 2 3" xfId="50608"/>
    <cellStyle name="40% - Accent1 2 7 5 3" xfId="23269"/>
    <cellStyle name="40% - Accent1 2 7 5 4" xfId="42330"/>
    <cellStyle name="40% - Accent1 2 7 6" xfId="5723"/>
    <cellStyle name="40% - Accent1 2 7 6 2" xfId="14009"/>
    <cellStyle name="40% - Accent1 2 7 6 2 2" xfId="33071"/>
    <cellStyle name="40% - Accent1 2 7 6 2 3" xfId="52132"/>
    <cellStyle name="40% - Accent1 2 7 6 3" xfId="24793"/>
    <cellStyle name="40% - Accent1 2 7 6 4" xfId="43854"/>
    <cellStyle name="40% - Accent1 2 7 7" xfId="7318"/>
    <cellStyle name="40% - Accent1 2 7 7 2" xfId="15600"/>
    <cellStyle name="40% - Accent1 2 7 7 2 2" xfId="34662"/>
    <cellStyle name="40% - Accent1 2 7 7 2 3" xfId="53723"/>
    <cellStyle name="40% - Accent1 2 7 7 3" xfId="26384"/>
    <cellStyle name="40% - Accent1 2 7 7 4" xfId="45445"/>
    <cellStyle name="40% - Accent1 2 7 8" xfId="9812"/>
    <cellStyle name="40% - Accent1 2 7 8 2" xfId="18090"/>
    <cellStyle name="40% - Accent1 2 7 8 2 2" xfId="37152"/>
    <cellStyle name="40% - Accent1 2 7 8 2 3" xfId="56213"/>
    <cellStyle name="40% - Accent1 2 7 8 3" xfId="28874"/>
    <cellStyle name="40% - Accent1 2 7 8 4" xfId="47935"/>
    <cellStyle name="40% - Accent1 2 7 9" xfId="4154"/>
    <cellStyle name="40% - Accent1 2 7 9 2" xfId="23264"/>
    <cellStyle name="40% - Accent1 2 7 9 3" xfId="42325"/>
    <cellStyle name="40% - Accent1 2 8" xfId="1247"/>
    <cellStyle name="40% - Accent1 2 8 2" xfId="1248"/>
    <cellStyle name="40% - Accent1 2 8 2 2" xfId="7324"/>
    <cellStyle name="40% - Accent1 2 8 2 2 2" xfId="15606"/>
    <cellStyle name="40% - Accent1 2 8 2 2 2 2" xfId="34668"/>
    <cellStyle name="40% - Accent1 2 8 2 2 2 3" xfId="53729"/>
    <cellStyle name="40% - Accent1 2 8 2 2 3" xfId="26390"/>
    <cellStyle name="40% - Accent1 2 8 2 2 4" xfId="45451"/>
    <cellStyle name="40% - Accent1 2 8 2 3" xfId="9818"/>
    <cellStyle name="40% - Accent1 2 8 2 3 2" xfId="18096"/>
    <cellStyle name="40% - Accent1 2 8 2 3 2 2" xfId="37158"/>
    <cellStyle name="40% - Accent1 2 8 2 3 2 3" xfId="56219"/>
    <cellStyle name="40% - Accent1 2 8 2 3 3" xfId="28880"/>
    <cellStyle name="40% - Accent1 2 8 2 3 4" xfId="47941"/>
    <cellStyle name="40% - Accent1 2 8 2 4" xfId="4161"/>
    <cellStyle name="40% - Accent1 2 8 2 4 2" xfId="23271"/>
    <cellStyle name="40% - Accent1 2 8 2 4 3" xfId="42332"/>
    <cellStyle name="40% - Accent1 2 8 2 5" xfId="12487"/>
    <cellStyle name="40% - Accent1 2 8 2 5 2" xfId="31549"/>
    <cellStyle name="40% - Accent1 2 8 2 5 3" xfId="50610"/>
    <cellStyle name="40% - Accent1 2 8 2 6" xfId="20602"/>
    <cellStyle name="40% - Accent1 2 8 2 7" xfId="39663"/>
    <cellStyle name="40% - Accent1 2 8 3" xfId="7323"/>
    <cellStyle name="40% - Accent1 2 8 3 2" xfId="15605"/>
    <cellStyle name="40% - Accent1 2 8 3 2 2" xfId="34667"/>
    <cellStyle name="40% - Accent1 2 8 3 2 3" xfId="53728"/>
    <cellStyle name="40% - Accent1 2 8 3 3" xfId="26389"/>
    <cellStyle name="40% - Accent1 2 8 3 4" xfId="45450"/>
    <cellStyle name="40% - Accent1 2 8 4" xfId="9817"/>
    <cellStyle name="40% - Accent1 2 8 4 2" xfId="18095"/>
    <cellStyle name="40% - Accent1 2 8 4 2 2" xfId="37157"/>
    <cellStyle name="40% - Accent1 2 8 4 2 3" xfId="56218"/>
    <cellStyle name="40% - Accent1 2 8 4 3" xfId="28879"/>
    <cellStyle name="40% - Accent1 2 8 4 4" xfId="47940"/>
    <cellStyle name="40% - Accent1 2 8 5" xfId="4160"/>
    <cellStyle name="40% - Accent1 2 8 5 2" xfId="23270"/>
    <cellStyle name="40% - Accent1 2 8 5 3" xfId="42331"/>
    <cellStyle name="40% - Accent1 2 8 6" xfId="12486"/>
    <cellStyle name="40% - Accent1 2 8 6 2" xfId="31548"/>
    <cellStyle name="40% - Accent1 2 8 6 3" xfId="50609"/>
    <cellStyle name="40% - Accent1 2 8 7" xfId="20601"/>
    <cellStyle name="40% - Accent1 2 8 8" xfId="39662"/>
    <cellStyle name="40% - Accent1 2 9" xfId="1249"/>
    <cellStyle name="40% - Accent1 2 9 2" xfId="1250"/>
    <cellStyle name="40% - Accent1 2 9 2 2" xfId="7326"/>
    <cellStyle name="40% - Accent1 2 9 2 2 2" xfId="15608"/>
    <cellStyle name="40% - Accent1 2 9 2 2 2 2" xfId="34670"/>
    <cellStyle name="40% - Accent1 2 9 2 2 2 3" xfId="53731"/>
    <cellStyle name="40% - Accent1 2 9 2 2 3" xfId="26392"/>
    <cellStyle name="40% - Accent1 2 9 2 2 4" xfId="45453"/>
    <cellStyle name="40% - Accent1 2 9 2 3" xfId="9820"/>
    <cellStyle name="40% - Accent1 2 9 2 3 2" xfId="18098"/>
    <cellStyle name="40% - Accent1 2 9 2 3 2 2" xfId="37160"/>
    <cellStyle name="40% - Accent1 2 9 2 3 2 3" xfId="56221"/>
    <cellStyle name="40% - Accent1 2 9 2 3 3" xfId="28882"/>
    <cellStyle name="40% - Accent1 2 9 2 3 4" xfId="47943"/>
    <cellStyle name="40% - Accent1 2 9 2 4" xfId="4163"/>
    <cellStyle name="40% - Accent1 2 9 2 4 2" xfId="23273"/>
    <cellStyle name="40% - Accent1 2 9 2 4 3" xfId="42334"/>
    <cellStyle name="40% - Accent1 2 9 2 5" xfId="12489"/>
    <cellStyle name="40% - Accent1 2 9 2 5 2" xfId="31551"/>
    <cellStyle name="40% - Accent1 2 9 2 5 3" xfId="50612"/>
    <cellStyle name="40% - Accent1 2 9 2 6" xfId="20604"/>
    <cellStyle name="40% - Accent1 2 9 2 7" xfId="39665"/>
    <cellStyle name="40% - Accent1 2 9 3" xfId="7325"/>
    <cellStyle name="40% - Accent1 2 9 3 2" xfId="15607"/>
    <cellStyle name="40% - Accent1 2 9 3 2 2" xfId="34669"/>
    <cellStyle name="40% - Accent1 2 9 3 2 3" xfId="53730"/>
    <cellStyle name="40% - Accent1 2 9 3 3" xfId="26391"/>
    <cellStyle name="40% - Accent1 2 9 3 4" xfId="45452"/>
    <cellStyle name="40% - Accent1 2 9 4" xfId="9819"/>
    <cellStyle name="40% - Accent1 2 9 4 2" xfId="18097"/>
    <cellStyle name="40% - Accent1 2 9 4 2 2" xfId="37159"/>
    <cellStyle name="40% - Accent1 2 9 4 2 3" xfId="56220"/>
    <cellStyle name="40% - Accent1 2 9 4 3" xfId="28881"/>
    <cellStyle name="40% - Accent1 2 9 4 4" xfId="47942"/>
    <cellStyle name="40% - Accent1 2 9 5" xfId="4162"/>
    <cellStyle name="40% - Accent1 2 9 5 2" xfId="23272"/>
    <cellStyle name="40% - Accent1 2 9 5 3" xfId="42333"/>
    <cellStyle name="40% - Accent1 2 9 6" xfId="12488"/>
    <cellStyle name="40% - Accent1 2 9 6 2" xfId="31550"/>
    <cellStyle name="40% - Accent1 2 9 6 3" xfId="50611"/>
    <cellStyle name="40% - Accent1 2 9 7" xfId="20603"/>
    <cellStyle name="40% - Accent1 2 9 8" xfId="39664"/>
    <cellStyle name="40% - Accent1 20" xfId="4041"/>
    <cellStyle name="40% - Accent1 20 2" xfId="23151"/>
    <cellStyle name="40% - Accent1 20 3" xfId="42212"/>
    <cellStyle name="40% - Accent1 21" xfId="12367"/>
    <cellStyle name="40% - Accent1 21 2" xfId="31429"/>
    <cellStyle name="40% - Accent1 21 3" xfId="50490"/>
    <cellStyle name="40% - Accent1 22" xfId="19343"/>
    <cellStyle name="40% - Accent1 22 2" xfId="38404"/>
    <cellStyle name="40% - Accent1 22 3" xfId="57465"/>
    <cellStyle name="40% - Accent1 23" xfId="20501"/>
    <cellStyle name="40% - Accent1 24" xfId="39562"/>
    <cellStyle name="40% - Accent1 3" xfId="1251"/>
    <cellStyle name="40% - Accent1 3 10" xfId="5655"/>
    <cellStyle name="40% - Accent1 3 10 2" xfId="13942"/>
    <cellStyle name="40% - Accent1 3 10 2 2" xfId="33004"/>
    <cellStyle name="40% - Accent1 3 10 2 3" xfId="52065"/>
    <cellStyle name="40% - Accent1 3 10 3" xfId="24726"/>
    <cellStyle name="40% - Accent1 3 10 4" xfId="43787"/>
    <cellStyle name="40% - Accent1 3 11" xfId="7327"/>
    <cellStyle name="40% - Accent1 3 11 2" xfId="15609"/>
    <cellStyle name="40% - Accent1 3 11 2 2" xfId="34671"/>
    <cellStyle name="40% - Accent1 3 11 2 3" xfId="53732"/>
    <cellStyle name="40% - Accent1 3 11 3" xfId="26393"/>
    <cellStyle name="40% - Accent1 3 11 4" xfId="45454"/>
    <cellStyle name="40% - Accent1 3 12" xfId="9821"/>
    <cellStyle name="40% - Accent1 3 12 2" xfId="18099"/>
    <cellStyle name="40% - Accent1 3 12 2 2" xfId="37161"/>
    <cellStyle name="40% - Accent1 3 12 2 3" xfId="56222"/>
    <cellStyle name="40% - Accent1 3 12 3" xfId="28883"/>
    <cellStyle name="40% - Accent1 3 12 4" xfId="47944"/>
    <cellStyle name="40% - Accent1 3 13" xfId="4164"/>
    <cellStyle name="40% - Accent1 3 13 2" xfId="23274"/>
    <cellStyle name="40% - Accent1 3 13 3" xfId="42335"/>
    <cellStyle name="40% - Accent1 3 14" xfId="12490"/>
    <cellStyle name="40% - Accent1 3 14 2" xfId="31552"/>
    <cellStyle name="40% - Accent1 3 14 3" xfId="50613"/>
    <cellStyle name="40% - Accent1 3 15" xfId="20605"/>
    <cellStyle name="40% - Accent1 3 16" xfId="39666"/>
    <cellStyle name="40% - Accent1 3 2" xfId="1252"/>
    <cellStyle name="40% - Accent1 3 2 10" xfId="4165"/>
    <cellStyle name="40% - Accent1 3 2 10 2" xfId="23275"/>
    <cellStyle name="40% - Accent1 3 2 10 3" xfId="42336"/>
    <cellStyle name="40% - Accent1 3 2 11" xfId="12491"/>
    <cellStyle name="40% - Accent1 3 2 11 2" xfId="31553"/>
    <cellStyle name="40% - Accent1 3 2 11 3" xfId="50614"/>
    <cellStyle name="40% - Accent1 3 2 12" xfId="20606"/>
    <cellStyle name="40% - Accent1 3 2 13" xfId="39667"/>
    <cellStyle name="40% - Accent1 3 2 2" xfId="1253"/>
    <cellStyle name="40% - Accent1 3 2 2 2" xfId="1254"/>
    <cellStyle name="40% - Accent1 3 2 2 2 2" xfId="7330"/>
    <cellStyle name="40% - Accent1 3 2 2 2 2 2" xfId="15612"/>
    <cellStyle name="40% - Accent1 3 2 2 2 2 2 2" xfId="34674"/>
    <cellStyle name="40% - Accent1 3 2 2 2 2 2 3" xfId="53735"/>
    <cellStyle name="40% - Accent1 3 2 2 2 2 3" xfId="26396"/>
    <cellStyle name="40% - Accent1 3 2 2 2 2 4" xfId="45457"/>
    <cellStyle name="40% - Accent1 3 2 2 2 3" xfId="9824"/>
    <cellStyle name="40% - Accent1 3 2 2 2 3 2" xfId="18102"/>
    <cellStyle name="40% - Accent1 3 2 2 2 3 2 2" xfId="37164"/>
    <cellStyle name="40% - Accent1 3 2 2 2 3 2 3" xfId="56225"/>
    <cellStyle name="40% - Accent1 3 2 2 2 3 3" xfId="28886"/>
    <cellStyle name="40% - Accent1 3 2 2 2 3 4" xfId="47947"/>
    <cellStyle name="40% - Accent1 3 2 2 2 4" xfId="4167"/>
    <cellStyle name="40% - Accent1 3 2 2 2 4 2" xfId="23277"/>
    <cellStyle name="40% - Accent1 3 2 2 2 4 3" xfId="42338"/>
    <cellStyle name="40% - Accent1 3 2 2 2 5" xfId="12493"/>
    <cellStyle name="40% - Accent1 3 2 2 2 5 2" xfId="31555"/>
    <cellStyle name="40% - Accent1 3 2 2 2 5 3" xfId="50616"/>
    <cellStyle name="40% - Accent1 3 2 2 2 6" xfId="20608"/>
    <cellStyle name="40% - Accent1 3 2 2 2 7" xfId="39669"/>
    <cellStyle name="40% - Accent1 3 2 2 3" xfId="7329"/>
    <cellStyle name="40% - Accent1 3 2 2 3 2" xfId="15611"/>
    <cellStyle name="40% - Accent1 3 2 2 3 2 2" xfId="34673"/>
    <cellStyle name="40% - Accent1 3 2 2 3 2 3" xfId="53734"/>
    <cellStyle name="40% - Accent1 3 2 2 3 3" xfId="26395"/>
    <cellStyle name="40% - Accent1 3 2 2 3 4" xfId="45456"/>
    <cellStyle name="40% - Accent1 3 2 2 4" xfId="9823"/>
    <cellStyle name="40% - Accent1 3 2 2 4 2" xfId="18101"/>
    <cellStyle name="40% - Accent1 3 2 2 4 2 2" xfId="37163"/>
    <cellStyle name="40% - Accent1 3 2 2 4 2 3" xfId="56224"/>
    <cellStyle name="40% - Accent1 3 2 2 4 3" xfId="28885"/>
    <cellStyle name="40% - Accent1 3 2 2 4 4" xfId="47946"/>
    <cellStyle name="40% - Accent1 3 2 2 5" xfId="4166"/>
    <cellStyle name="40% - Accent1 3 2 2 5 2" xfId="23276"/>
    <cellStyle name="40% - Accent1 3 2 2 5 3" xfId="42337"/>
    <cellStyle name="40% - Accent1 3 2 2 6" xfId="12492"/>
    <cellStyle name="40% - Accent1 3 2 2 6 2" xfId="31554"/>
    <cellStyle name="40% - Accent1 3 2 2 6 3" xfId="50615"/>
    <cellStyle name="40% - Accent1 3 2 2 7" xfId="20607"/>
    <cellStyle name="40% - Accent1 3 2 2 8" xfId="39668"/>
    <cellStyle name="40% - Accent1 3 2 3" xfId="1255"/>
    <cellStyle name="40% - Accent1 3 2 3 2" xfId="1256"/>
    <cellStyle name="40% - Accent1 3 2 3 2 2" xfId="7332"/>
    <cellStyle name="40% - Accent1 3 2 3 2 2 2" xfId="15614"/>
    <cellStyle name="40% - Accent1 3 2 3 2 2 2 2" xfId="34676"/>
    <cellStyle name="40% - Accent1 3 2 3 2 2 2 3" xfId="53737"/>
    <cellStyle name="40% - Accent1 3 2 3 2 2 3" xfId="26398"/>
    <cellStyle name="40% - Accent1 3 2 3 2 2 4" xfId="45459"/>
    <cellStyle name="40% - Accent1 3 2 3 2 3" xfId="9826"/>
    <cellStyle name="40% - Accent1 3 2 3 2 3 2" xfId="18104"/>
    <cellStyle name="40% - Accent1 3 2 3 2 3 2 2" xfId="37166"/>
    <cellStyle name="40% - Accent1 3 2 3 2 3 2 3" xfId="56227"/>
    <cellStyle name="40% - Accent1 3 2 3 2 3 3" xfId="28888"/>
    <cellStyle name="40% - Accent1 3 2 3 2 3 4" xfId="47949"/>
    <cellStyle name="40% - Accent1 3 2 3 2 4" xfId="4169"/>
    <cellStyle name="40% - Accent1 3 2 3 2 4 2" xfId="23279"/>
    <cellStyle name="40% - Accent1 3 2 3 2 4 3" xfId="42340"/>
    <cellStyle name="40% - Accent1 3 2 3 2 5" xfId="12495"/>
    <cellStyle name="40% - Accent1 3 2 3 2 5 2" xfId="31557"/>
    <cellStyle name="40% - Accent1 3 2 3 2 5 3" xfId="50618"/>
    <cellStyle name="40% - Accent1 3 2 3 2 6" xfId="20610"/>
    <cellStyle name="40% - Accent1 3 2 3 2 7" xfId="39671"/>
    <cellStyle name="40% - Accent1 3 2 3 3" xfId="7331"/>
    <cellStyle name="40% - Accent1 3 2 3 3 2" xfId="15613"/>
    <cellStyle name="40% - Accent1 3 2 3 3 2 2" xfId="34675"/>
    <cellStyle name="40% - Accent1 3 2 3 3 2 3" xfId="53736"/>
    <cellStyle name="40% - Accent1 3 2 3 3 3" xfId="26397"/>
    <cellStyle name="40% - Accent1 3 2 3 3 4" xfId="45458"/>
    <cellStyle name="40% - Accent1 3 2 3 4" xfId="9825"/>
    <cellStyle name="40% - Accent1 3 2 3 4 2" xfId="18103"/>
    <cellStyle name="40% - Accent1 3 2 3 4 2 2" xfId="37165"/>
    <cellStyle name="40% - Accent1 3 2 3 4 2 3" xfId="56226"/>
    <cellStyle name="40% - Accent1 3 2 3 4 3" xfId="28887"/>
    <cellStyle name="40% - Accent1 3 2 3 4 4" xfId="47948"/>
    <cellStyle name="40% - Accent1 3 2 3 5" xfId="4168"/>
    <cellStyle name="40% - Accent1 3 2 3 5 2" xfId="23278"/>
    <cellStyle name="40% - Accent1 3 2 3 5 3" xfId="42339"/>
    <cellStyle name="40% - Accent1 3 2 3 6" xfId="12494"/>
    <cellStyle name="40% - Accent1 3 2 3 6 2" xfId="31556"/>
    <cellStyle name="40% - Accent1 3 2 3 6 3" xfId="50617"/>
    <cellStyle name="40% - Accent1 3 2 3 7" xfId="20609"/>
    <cellStyle name="40% - Accent1 3 2 3 8" xfId="39670"/>
    <cellStyle name="40% - Accent1 3 2 4" xfId="1257"/>
    <cellStyle name="40% - Accent1 3 2 4 2" xfId="7333"/>
    <cellStyle name="40% - Accent1 3 2 4 2 2" xfId="15615"/>
    <cellStyle name="40% - Accent1 3 2 4 2 2 2" xfId="34677"/>
    <cellStyle name="40% - Accent1 3 2 4 2 2 3" xfId="53738"/>
    <cellStyle name="40% - Accent1 3 2 4 2 3" xfId="26399"/>
    <cellStyle name="40% - Accent1 3 2 4 2 4" xfId="45460"/>
    <cellStyle name="40% - Accent1 3 2 4 3" xfId="9827"/>
    <cellStyle name="40% - Accent1 3 2 4 3 2" xfId="18105"/>
    <cellStyle name="40% - Accent1 3 2 4 3 2 2" xfId="37167"/>
    <cellStyle name="40% - Accent1 3 2 4 3 2 3" xfId="56228"/>
    <cellStyle name="40% - Accent1 3 2 4 3 3" xfId="28889"/>
    <cellStyle name="40% - Accent1 3 2 4 3 4" xfId="47950"/>
    <cellStyle name="40% - Accent1 3 2 4 4" xfId="4170"/>
    <cellStyle name="40% - Accent1 3 2 4 4 2" xfId="23280"/>
    <cellStyle name="40% - Accent1 3 2 4 4 3" xfId="42341"/>
    <cellStyle name="40% - Accent1 3 2 4 5" xfId="12496"/>
    <cellStyle name="40% - Accent1 3 2 4 5 2" xfId="31558"/>
    <cellStyle name="40% - Accent1 3 2 4 5 3" xfId="50619"/>
    <cellStyle name="40% - Accent1 3 2 4 6" xfId="20611"/>
    <cellStyle name="40% - Accent1 3 2 4 7" xfId="39672"/>
    <cellStyle name="40% - Accent1 3 2 5" xfId="1258"/>
    <cellStyle name="40% - Accent1 3 2 5 2" xfId="7334"/>
    <cellStyle name="40% - Accent1 3 2 5 2 2" xfId="15616"/>
    <cellStyle name="40% - Accent1 3 2 5 2 2 2" xfId="34678"/>
    <cellStyle name="40% - Accent1 3 2 5 2 2 3" xfId="53739"/>
    <cellStyle name="40% - Accent1 3 2 5 2 3" xfId="26400"/>
    <cellStyle name="40% - Accent1 3 2 5 2 4" xfId="45461"/>
    <cellStyle name="40% - Accent1 3 2 5 3" xfId="9828"/>
    <cellStyle name="40% - Accent1 3 2 5 3 2" xfId="18106"/>
    <cellStyle name="40% - Accent1 3 2 5 3 2 2" xfId="37168"/>
    <cellStyle name="40% - Accent1 3 2 5 3 2 3" xfId="56229"/>
    <cellStyle name="40% - Accent1 3 2 5 3 3" xfId="28890"/>
    <cellStyle name="40% - Accent1 3 2 5 3 4" xfId="47951"/>
    <cellStyle name="40% - Accent1 3 2 5 4" xfId="4171"/>
    <cellStyle name="40% - Accent1 3 2 5 4 2" xfId="23281"/>
    <cellStyle name="40% - Accent1 3 2 5 4 3" xfId="42342"/>
    <cellStyle name="40% - Accent1 3 2 5 5" xfId="12497"/>
    <cellStyle name="40% - Accent1 3 2 5 5 2" xfId="31559"/>
    <cellStyle name="40% - Accent1 3 2 5 5 3" xfId="50620"/>
    <cellStyle name="40% - Accent1 3 2 5 6" xfId="20612"/>
    <cellStyle name="40% - Accent1 3 2 5 7" xfId="39673"/>
    <cellStyle name="40% - Accent1 3 2 6" xfId="4172"/>
    <cellStyle name="40% - Accent1 3 2 6 2" xfId="12498"/>
    <cellStyle name="40% - Accent1 3 2 6 2 2" xfId="31560"/>
    <cellStyle name="40% - Accent1 3 2 6 2 3" xfId="50621"/>
    <cellStyle name="40% - Accent1 3 2 6 3" xfId="23282"/>
    <cellStyle name="40% - Accent1 3 2 6 4" xfId="42343"/>
    <cellStyle name="40% - Accent1 3 2 7" xfId="5858"/>
    <cellStyle name="40% - Accent1 3 2 7 2" xfId="14140"/>
    <cellStyle name="40% - Accent1 3 2 7 2 2" xfId="33202"/>
    <cellStyle name="40% - Accent1 3 2 7 2 3" xfId="52263"/>
    <cellStyle name="40% - Accent1 3 2 7 3" xfId="24924"/>
    <cellStyle name="40% - Accent1 3 2 7 4" xfId="43985"/>
    <cellStyle name="40% - Accent1 3 2 8" xfId="7328"/>
    <cellStyle name="40% - Accent1 3 2 8 2" xfId="15610"/>
    <cellStyle name="40% - Accent1 3 2 8 2 2" xfId="34672"/>
    <cellStyle name="40% - Accent1 3 2 8 2 3" xfId="53733"/>
    <cellStyle name="40% - Accent1 3 2 8 3" xfId="26394"/>
    <cellStyle name="40% - Accent1 3 2 8 4" xfId="45455"/>
    <cellStyle name="40% - Accent1 3 2 9" xfId="9822"/>
    <cellStyle name="40% - Accent1 3 2 9 2" xfId="18100"/>
    <cellStyle name="40% - Accent1 3 2 9 2 2" xfId="37162"/>
    <cellStyle name="40% - Accent1 3 2 9 2 3" xfId="56223"/>
    <cellStyle name="40% - Accent1 3 2 9 3" xfId="28884"/>
    <cellStyle name="40% - Accent1 3 2 9 4" xfId="47945"/>
    <cellStyle name="40% - Accent1 3 3" xfId="1259"/>
    <cellStyle name="40% - Accent1 3 3 10" xfId="4173"/>
    <cellStyle name="40% - Accent1 3 3 10 2" xfId="23283"/>
    <cellStyle name="40% - Accent1 3 3 10 3" xfId="42344"/>
    <cellStyle name="40% - Accent1 3 3 11" xfId="12499"/>
    <cellStyle name="40% - Accent1 3 3 11 2" xfId="31561"/>
    <cellStyle name="40% - Accent1 3 3 11 3" xfId="50622"/>
    <cellStyle name="40% - Accent1 3 3 12" xfId="20613"/>
    <cellStyle name="40% - Accent1 3 3 13" xfId="39674"/>
    <cellStyle name="40% - Accent1 3 3 2" xfId="1260"/>
    <cellStyle name="40% - Accent1 3 3 2 2" xfId="1261"/>
    <cellStyle name="40% - Accent1 3 3 2 2 2" xfId="7337"/>
    <cellStyle name="40% - Accent1 3 3 2 2 2 2" xfId="15619"/>
    <cellStyle name="40% - Accent1 3 3 2 2 2 2 2" xfId="34681"/>
    <cellStyle name="40% - Accent1 3 3 2 2 2 2 3" xfId="53742"/>
    <cellStyle name="40% - Accent1 3 3 2 2 2 3" xfId="26403"/>
    <cellStyle name="40% - Accent1 3 3 2 2 2 4" xfId="45464"/>
    <cellStyle name="40% - Accent1 3 3 2 2 3" xfId="9831"/>
    <cellStyle name="40% - Accent1 3 3 2 2 3 2" xfId="18109"/>
    <cellStyle name="40% - Accent1 3 3 2 2 3 2 2" xfId="37171"/>
    <cellStyle name="40% - Accent1 3 3 2 2 3 2 3" xfId="56232"/>
    <cellStyle name="40% - Accent1 3 3 2 2 3 3" xfId="28893"/>
    <cellStyle name="40% - Accent1 3 3 2 2 3 4" xfId="47954"/>
    <cellStyle name="40% - Accent1 3 3 2 2 4" xfId="4175"/>
    <cellStyle name="40% - Accent1 3 3 2 2 4 2" xfId="23285"/>
    <cellStyle name="40% - Accent1 3 3 2 2 4 3" xfId="42346"/>
    <cellStyle name="40% - Accent1 3 3 2 2 5" xfId="12501"/>
    <cellStyle name="40% - Accent1 3 3 2 2 5 2" xfId="31563"/>
    <cellStyle name="40% - Accent1 3 3 2 2 5 3" xfId="50624"/>
    <cellStyle name="40% - Accent1 3 3 2 2 6" xfId="20615"/>
    <cellStyle name="40% - Accent1 3 3 2 2 7" xfId="39676"/>
    <cellStyle name="40% - Accent1 3 3 2 3" xfId="7336"/>
    <cellStyle name="40% - Accent1 3 3 2 3 2" xfId="15618"/>
    <cellStyle name="40% - Accent1 3 3 2 3 2 2" xfId="34680"/>
    <cellStyle name="40% - Accent1 3 3 2 3 2 3" xfId="53741"/>
    <cellStyle name="40% - Accent1 3 3 2 3 3" xfId="26402"/>
    <cellStyle name="40% - Accent1 3 3 2 3 4" xfId="45463"/>
    <cellStyle name="40% - Accent1 3 3 2 4" xfId="9830"/>
    <cellStyle name="40% - Accent1 3 3 2 4 2" xfId="18108"/>
    <cellStyle name="40% - Accent1 3 3 2 4 2 2" xfId="37170"/>
    <cellStyle name="40% - Accent1 3 3 2 4 2 3" xfId="56231"/>
    <cellStyle name="40% - Accent1 3 3 2 4 3" xfId="28892"/>
    <cellStyle name="40% - Accent1 3 3 2 4 4" xfId="47953"/>
    <cellStyle name="40% - Accent1 3 3 2 5" xfId="4174"/>
    <cellStyle name="40% - Accent1 3 3 2 5 2" xfId="23284"/>
    <cellStyle name="40% - Accent1 3 3 2 5 3" xfId="42345"/>
    <cellStyle name="40% - Accent1 3 3 2 6" xfId="12500"/>
    <cellStyle name="40% - Accent1 3 3 2 6 2" xfId="31562"/>
    <cellStyle name="40% - Accent1 3 3 2 6 3" xfId="50623"/>
    <cellStyle name="40% - Accent1 3 3 2 7" xfId="20614"/>
    <cellStyle name="40% - Accent1 3 3 2 8" xfId="39675"/>
    <cellStyle name="40% - Accent1 3 3 3" xfId="1262"/>
    <cellStyle name="40% - Accent1 3 3 3 2" xfId="1263"/>
    <cellStyle name="40% - Accent1 3 3 3 2 2" xfId="7339"/>
    <cellStyle name="40% - Accent1 3 3 3 2 2 2" xfId="15621"/>
    <cellStyle name="40% - Accent1 3 3 3 2 2 2 2" xfId="34683"/>
    <cellStyle name="40% - Accent1 3 3 3 2 2 2 3" xfId="53744"/>
    <cellStyle name="40% - Accent1 3 3 3 2 2 3" xfId="26405"/>
    <cellStyle name="40% - Accent1 3 3 3 2 2 4" xfId="45466"/>
    <cellStyle name="40% - Accent1 3 3 3 2 3" xfId="9833"/>
    <cellStyle name="40% - Accent1 3 3 3 2 3 2" xfId="18111"/>
    <cellStyle name="40% - Accent1 3 3 3 2 3 2 2" xfId="37173"/>
    <cellStyle name="40% - Accent1 3 3 3 2 3 2 3" xfId="56234"/>
    <cellStyle name="40% - Accent1 3 3 3 2 3 3" xfId="28895"/>
    <cellStyle name="40% - Accent1 3 3 3 2 3 4" xfId="47956"/>
    <cellStyle name="40% - Accent1 3 3 3 2 4" xfId="4177"/>
    <cellStyle name="40% - Accent1 3 3 3 2 4 2" xfId="23287"/>
    <cellStyle name="40% - Accent1 3 3 3 2 4 3" xfId="42348"/>
    <cellStyle name="40% - Accent1 3 3 3 2 5" xfId="12503"/>
    <cellStyle name="40% - Accent1 3 3 3 2 5 2" xfId="31565"/>
    <cellStyle name="40% - Accent1 3 3 3 2 5 3" xfId="50626"/>
    <cellStyle name="40% - Accent1 3 3 3 2 6" xfId="20617"/>
    <cellStyle name="40% - Accent1 3 3 3 2 7" xfId="39678"/>
    <cellStyle name="40% - Accent1 3 3 3 3" xfId="7338"/>
    <cellStyle name="40% - Accent1 3 3 3 3 2" xfId="15620"/>
    <cellStyle name="40% - Accent1 3 3 3 3 2 2" xfId="34682"/>
    <cellStyle name="40% - Accent1 3 3 3 3 2 3" xfId="53743"/>
    <cellStyle name="40% - Accent1 3 3 3 3 3" xfId="26404"/>
    <cellStyle name="40% - Accent1 3 3 3 3 4" xfId="45465"/>
    <cellStyle name="40% - Accent1 3 3 3 4" xfId="9832"/>
    <cellStyle name="40% - Accent1 3 3 3 4 2" xfId="18110"/>
    <cellStyle name="40% - Accent1 3 3 3 4 2 2" xfId="37172"/>
    <cellStyle name="40% - Accent1 3 3 3 4 2 3" xfId="56233"/>
    <cellStyle name="40% - Accent1 3 3 3 4 3" xfId="28894"/>
    <cellStyle name="40% - Accent1 3 3 3 4 4" xfId="47955"/>
    <cellStyle name="40% - Accent1 3 3 3 5" xfId="4176"/>
    <cellStyle name="40% - Accent1 3 3 3 5 2" xfId="23286"/>
    <cellStyle name="40% - Accent1 3 3 3 5 3" xfId="42347"/>
    <cellStyle name="40% - Accent1 3 3 3 6" xfId="12502"/>
    <cellStyle name="40% - Accent1 3 3 3 6 2" xfId="31564"/>
    <cellStyle name="40% - Accent1 3 3 3 6 3" xfId="50625"/>
    <cellStyle name="40% - Accent1 3 3 3 7" xfId="20616"/>
    <cellStyle name="40% - Accent1 3 3 3 8" xfId="39677"/>
    <cellStyle name="40% - Accent1 3 3 4" xfId="1264"/>
    <cellStyle name="40% - Accent1 3 3 4 2" xfId="7340"/>
    <cellStyle name="40% - Accent1 3 3 4 2 2" xfId="15622"/>
    <cellStyle name="40% - Accent1 3 3 4 2 2 2" xfId="34684"/>
    <cellStyle name="40% - Accent1 3 3 4 2 2 3" xfId="53745"/>
    <cellStyle name="40% - Accent1 3 3 4 2 3" xfId="26406"/>
    <cellStyle name="40% - Accent1 3 3 4 2 4" xfId="45467"/>
    <cellStyle name="40% - Accent1 3 3 4 3" xfId="9834"/>
    <cellStyle name="40% - Accent1 3 3 4 3 2" xfId="18112"/>
    <cellStyle name="40% - Accent1 3 3 4 3 2 2" xfId="37174"/>
    <cellStyle name="40% - Accent1 3 3 4 3 2 3" xfId="56235"/>
    <cellStyle name="40% - Accent1 3 3 4 3 3" xfId="28896"/>
    <cellStyle name="40% - Accent1 3 3 4 3 4" xfId="47957"/>
    <cellStyle name="40% - Accent1 3 3 4 4" xfId="4178"/>
    <cellStyle name="40% - Accent1 3 3 4 4 2" xfId="23288"/>
    <cellStyle name="40% - Accent1 3 3 4 4 3" xfId="42349"/>
    <cellStyle name="40% - Accent1 3 3 4 5" xfId="12504"/>
    <cellStyle name="40% - Accent1 3 3 4 5 2" xfId="31566"/>
    <cellStyle name="40% - Accent1 3 3 4 5 3" xfId="50627"/>
    <cellStyle name="40% - Accent1 3 3 4 6" xfId="20618"/>
    <cellStyle name="40% - Accent1 3 3 4 7" xfId="39679"/>
    <cellStyle name="40% - Accent1 3 3 5" xfId="1265"/>
    <cellStyle name="40% - Accent1 3 3 5 2" xfId="7341"/>
    <cellStyle name="40% - Accent1 3 3 5 2 2" xfId="15623"/>
    <cellStyle name="40% - Accent1 3 3 5 2 2 2" xfId="34685"/>
    <cellStyle name="40% - Accent1 3 3 5 2 2 3" xfId="53746"/>
    <cellStyle name="40% - Accent1 3 3 5 2 3" xfId="26407"/>
    <cellStyle name="40% - Accent1 3 3 5 2 4" xfId="45468"/>
    <cellStyle name="40% - Accent1 3 3 5 3" xfId="9835"/>
    <cellStyle name="40% - Accent1 3 3 5 3 2" xfId="18113"/>
    <cellStyle name="40% - Accent1 3 3 5 3 2 2" xfId="37175"/>
    <cellStyle name="40% - Accent1 3 3 5 3 2 3" xfId="56236"/>
    <cellStyle name="40% - Accent1 3 3 5 3 3" xfId="28897"/>
    <cellStyle name="40% - Accent1 3 3 5 3 4" xfId="47958"/>
    <cellStyle name="40% - Accent1 3 3 5 4" xfId="4179"/>
    <cellStyle name="40% - Accent1 3 3 5 4 2" xfId="23289"/>
    <cellStyle name="40% - Accent1 3 3 5 4 3" xfId="42350"/>
    <cellStyle name="40% - Accent1 3 3 5 5" xfId="12505"/>
    <cellStyle name="40% - Accent1 3 3 5 5 2" xfId="31567"/>
    <cellStyle name="40% - Accent1 3 3 5 5 3" xfId="50628"/>
    <cellStyle name="40% - Accent1 3 3 5 6" xfId="20619"/>
    <cellStyle name="40% - Accent1 3 3 5 7" xfId="39680"/>
    <cellStyle name="40% - Accent1 3 3 6" xfId="4180"/>
    <cellStyle name="40% - Accent1 3 3 6 2" xfId="12506"/>
    <cellStyle name="40% - Accent1 3 3 6 2 2" xfId="31568"/>
    <cellStyle name="40% - Accent1 3 3 6 2 3" xfId="50629"/>
    <cellStyle name="40% - Accent1 3 3 6 3" xfId="23290"/>
    <cellStyle name="40% - Accent1 3 3 6 4" xfId="42351"/>
    <cellStyle name="40% - Accent1 3 3 7" xfId="5956"/>
    <cellStyle name="40% - Accent1 3 3 7 2" xfId="14238"/>
    <cellStyle name="40% - Accent1 3 3 7 2 2" xfId="33300"/>
    <cellStyle name="40% - Accent1 3 3 7 2 3" xfId="52361"/>
    <cellStyle name="40% - Accent1 3 3 7 3" xfId="25022"/>
    <cellStyle name="40% - Accent1 3 3 7 4" xfId="44083"/>
    <cellStyle name="40% - Accent1 3 3 8" xfId="7335"/>
    <cellStyle name="40% - Accent1 3 3 8 2" xfId="15617"/>
    <cellStyle name="40% - Accent1 3 3 8 2 2" xfId="34679"/>
    <cellStyle name="40% - Accent1 3 3 8 2 3" xfId="53740"/>
    <cellStyle name="40% - Accent1 3 3 8 3" xfId="26401"/>
    <cellStyle name="40% - Accent1 3 3 8 4" xfId="45462"/>
    <cellStyle name="40% - Accent1 3 3 9" xfId="9829"/>
    <cellStyle name="40% - Accent1 3 3 9 2" xfId="18107"/>
    <cellStyle name="40% - Accent1 3 3 9 2 2" xfId="37169"/>
    <cellStyle name="40% - Accent1 3 3 9 2 3" xfId="56230"/>
    <cellStyle name="40% - Accent1 3 3 9 3" xfId="28891"/>
    <cellStyle name="40% - Accent1 3 3 9 4" xfId="47952"/>
    <cellStyle name="40% - Accent1 3 4" xfId="1266"/>
    <cellStyle name="40% - Accent1 3 4 10" xfId="12507"/>
    <cellStyle name="40% - Accent1 3 4 10 2" xfId="31569"/>
    <cellStyle name="40% - Accent1 3 4 10 3" xfId="50630"/>
    <cellStyle name="40% - Accent1 3 4 11" xfId="20620"/>
    <cellStyle name="40% - Accent1 3 4 12" xfId="39681"/>
    <cellStyle name="40% - Accent1 3 4 2" xfId="1267"/>
    <cellStyle name="40% - Accent1 3 4 2 2" xfId="1268"/>
    <cellStyle name="40% - Accent1 3 4 2 2 2" xfId="7344"/>
    <cellStyle name="40% - Accent1 3 4 2 2 2 2" xfId="15626"/>
    <cellStyle name="40% - Accent1 3 4 2 2 2 2 2" xfId="34688"/>
    <cellStyle name="40% - Accent1 3 4 2 2 2 2 3" xfId="53749"/>
    <cellStyle name="40% - Accent1 3 4 2 2 2 3" xfId="26410"/>
    <cellStyle name="40% - Accent1 3 4 2 2 2 4" xfId="45471"/>
    <cellStyle name="40% - Accent1 3 4 2 2 3" xfId="9838"/>
    <cellStyle name="40% - Accent1 3 4 2 2 3 2" xfId="18116"/>
    <cellStyle name="40% - Accent1 3 4 2 2 3 2 2" xfId="37178"/>
    <cellStyle name="40% - Accent1 3 4 2 2 3 2 3" xfId="56239"/>
    <cellStyle name="40% - Accent1 3 4 2 2 3 3" xfId="28900"/>
    <cellStyle name="40% - Accent1 3 4 2 2 3 4" xfId="47961"/>
    <cellStyle name="40% - Accent1 3 4 2 2 4" xfId="4183"/>
    <cellStyle name="40% - Accent1 3 4 2 2 4 2" xfId="23293"/>
    <cellStyle name="40% - Accent1 3 4 2 2 4 3" xfId="42354"/>
    <cellStyle name="40% - Accent1 3 4 2 2 5" xfId="12509"/>
    <cellStyle name="40% - Accent1 3 4 2 2 5 2" xfId="31571"/>
    <cellStyle name="40% - Accent1 3 4 2 2 5 3" xfId="50632"/>
    <cellStyle name="40% - Accent1 3 4 2 2 6" xfId="20622"/>
    <cellStyle name="40% - Accent1 3 4 2 2 7" xfId="39683"/>
    <cellStyle name="40% - Accent1 3 4 2 3" xfId="7343"/>
    <cellStyle name="40% - Accent1 3 4 2 3 2" xfId="15625"/>
    <cellStyle name="40% - Accent1 3 4 2 3 2 2" xfId="34687"/>
    <cellStyle name="40% - Accent1 3 4 2 3 2 3" xfId="53748"/>
    <cellStyle name="40% - Accent1 3 4 2 3 3" xfId="26409"/>
    <cellStyle name="40% - Accent1 3 4 2 3 4" xfId="45470"/>
    <cellStyle name="40% - Accent1 3 4 2 4" xfId="9837"/>
    <cellStyle name="40% - Accent1 3 4 2 4 2" xfId="18115"/>
    <cellStyle name="40% - Accent1 3 4 2 4 2 2" xfId="37177"/>
    <cellStyle name="40% - Accent1 3 4 2 4 2 3" xfId="56238"/>
    <cellStyle name="40% - Accent1 3 4 2 4 3" xfId="28899"/>
    <cellStyle name="40% - Accent1 3 4 2 4 4" xfId="47960"/>
    <cellStyle name="40% - Accent1 3 4 2 5" xfId="4182"/>
    <cellStyle name="40% - Accent1 3 4 2 5 2" xfId="23292"/>
    <cellStyle name="40% - Accent1 3 4 2 5 3" xfId="42353"/>
    <cellStyle name="40% - Accent1 3 4 2 6" xfId="12508"/>
    <cellStyle name="40% - Accent1 3 4 2 6 2" xfId="31570"/>
    <cellStyle name="40% - Accent1 3 4 2 6 3" xfId="50631"/>
    <cellStyle name="40% - Accent1 3 4 2 7" xfId="20621"/>
    <cellStyle name="40% - Accent1 3 4 2 8" xfId="39682"/>
    <cellStyle name="40% - Accent1 3 4 3" xfId="1269"/>
    <cellStyle name="40% - Accent1 3 4 3 2" xfId="7345"/>
    <cellStyle name="40% - Accent1 3 4 3 2 2" xfId="15627"/>
    <cellStyle name="40% - Accent1 3 4 3 2 2 2" xfId="34689"/>
    <cellStyle name="40% - Accent1 3 4 3 2 2 3" xfId="53750"/>
    <cellStyle name="40% - Accent1 3 4 3 2 3" xfId="26411"/>
    <cellStyle name="40% - Accent1 3 4 3 2 4" xfId="45472"/>
    <cellStyle name="40% - Accent1 3 4 3 3" xfId="9839"/>
    <cellStyle name="40% - Accent1 3 4 3 3 2" xfId="18117"/>
    <cellStyle name="40% - Accent1 3 4 3 3 2 2" xfId="37179"/>
    <cellStyle name="40% - Accent1 3 4 3 3 2 3" xfId="56240"/>
    <cellStyle name="40% - Accent1 3 4 3 3 3" xfId="28901"/>
    <cellStyle name="40% - Accent1 3 4 3 3 4" xfId="47962"/>
    <cellStyle name="40% - Accent1 3 4 3 4" xfId="4184"/>
    <cellStyle name="40% - Accent1 3 4 3 4 2" xfId="23294"/>
    <cellStyle name="40% - Accent1 3 4 3 4 3" xfId="42355"/>
    <cellStyle name="40% - Accent1 3 4 3 5" xfId="12510"/>
    <cellStyle name="40% - Accent1 3 4 3 5 2" xfId="31572"/>
    <cellStyle name="40% - Accent1 3 4 3 5 3" xfId="50633"/>
    <cellStyle name="40% - Accent1 3 4 3 6" xfId="20623"/>
    <cellStyle name="40% - Accent1 3 4 3 7" xfId="39684"/>
    <cellStyle name="40% - Accent1 3 4 4" xfId="1270"/>
    <cellStyle name="40% - Accent1 3 4 4 2" xfId="7346"/>
    <cellStyle name="40% - Accent1 3 4 4 2 2" xfId="15628"/>
    <cellStyle name="40% - Accent1 3 4 4 2 2 2" xfId="34690"/>
    <cellStyle name="40% - Accent1 3 4 4 2 2 3" xfId="53751"/>
    <cellStyle name="40% - Accent1 3 4 4 2 3" xfId="26412"/>
    <cellStyle name="40% - Accent1 3 4 4 2 4" xfId="45473"/>
    <cellStyle name="40% - Accent1 3 4 4 3" xfId="9840"/>
    <cellStyle name="40% - Accent1 3 4 4 3 2" xfId="18118"/>
    <cellStyle name="40% - Accent1 3 4 4 3 2 2" xfId="37180"/>
    <cellStyle name="40% - Accent1 3 4 4 3 2 3" xfId="56241"/>
    <cellStyle name="40% - Accent1 3 4 4 3 3" xfId="28902"/>
    <cellStyle name="40% - Accent1 3 4 4 3 4" xfId="47963"/>
    <cellStyle name="40% - Accent1 3 4 4 4" xfId="4185"/>
    <cellStyle name="40% - Accent1 3 4 4 4 2" xfId="23295"/>
    <cellStyle name="40% - Accent1 3 4 4 4 3" xfId="42356"/>
    <cellStyle name="40% - Accent1 3 4 4 5" xfId="12511"/>
    <cellStyle name="40% - Accent1 3 4 4 5 2" xfId="31573"/>
    <cellStyle name="40% - Accent1 3 4 4 5 3" xfId="50634"/>
    <cellStyle name="40% - Accent1 3 4 4 6" xfId="20624"/>
    <cellStyle name="40% - Accent1 3 4 4 7" xfId="39685"/>
    <cellStyle name="40% - Accent1 3 4 5" xfId="4186"/>
    <cellStyle name="40% - Accent1 3 4 5 2" xfId="12512"/>
    <cellStyle name="40% - Accent1 3 4 5 2 2" xfId="31574"/>
    <cellStyle name="40% - Accent1 3 4 5 2 3" xfId="50635"/>
    <cellStyle name="40% - Accent1 3 4 5 3" xfId="23296"/>
    <cellStyle name="40% - Accent1 3 4 5 4" xfId="42357"/>
    <cellStyle name="40% - Accent1 3 4 6" xfId="5772"/>
    <cellStyle name="40% - Accent1 3 4 6 2" xfId="14054"/>
    <cellStyle name="40% - Accent1 3 4 6 2 2" xfId="33116"/>
    <cellStyle name="40% - Accent1 3 4 6 2 3" xfId="52177"/>
    <cellStyle name="40% - Accent1 3 4 6 3" xfId="24838"/>
    <cellStyle name="40% - Accent1 3 4 6 4" xfId="43899"/>
    <cellStyle name="40% - Accent1 3 4 7" xfId="7342"/>
    <cellStyle name="40% - Accent1 3 4 7 2" xfId="15624"/>
    <cellStyle name="40% - Accent1 3 4 7 2 2" xfId="34686"/>
    <cellStyle name="40% - Accent1 3 4 7 2 3" xfId="53747"/>
    <cellStyle name="40% - Accent1 3 4 7 3" xfId="26408"/>
    <cellStyle name="40% - Accent1 3 4 7 4" xfId="45469"/>
    <cellStyle name="40% - Accent1 3 4 8" xfId="9836"/>
    <cellStyle name="40% - Accent1 3 4 8 2" xfId="18114"/>
    <cellStyle name="40% - Accent1 3 4 8 2 2" xfId="37176"/>
    <cellStyle name="40% - Accent1 3 4 8 2 3" xfId="56237"/>
    <cellStyle name="40% - Accent1 3 4 8 3" xfId="28898"/>
    <cellStyle name="40% - Accent1 3 4 8 4" xfId="47959"/>
    <cellStyle name="40% - Accent1 3 4 9" xfId="4181"/>
    <cellStyle name="40% - Accent1 3 4 9 2" xfId="23291"/>
    <cellStyle name="40% - Accent1 3 4 9 3" xfId="42352"/>
    <cellStyle name="40% - Accent1 3 5" xfId="1271"/>
    <cellStyle name="40% - Accent1 3 5 2" xfId="1272"/>
    <cellStyle name="40% - Accent1 3 5 2 2" xfId="7348"/>
    <cellStyle name="40% - Accent1 3 5 2 2 2" xfId="15630"/>
    <cellStyle name="40% - Accent1 3 5 2 2 2 2" xfId="34692"/>
    <cellStyle name="40% - Accent1 3 5 2 2 2 3" xfId="53753"/>
    <cellStyle name="40% - Accent1 3 5 2 2 3" xfId="26414"/>
    <cellStyle name="40% - Accent1 3 5 2 2 4" xfId="45475"/>
    <cellStyle name="40% - Accent1 3 5 2 3" xfId="9842"/>
    <cellStyle name="40% - Accent1 3 5 2 3 2" xfId="18120"/>
    <cellStyle name="40% - Accent1 3 5 2 3 2 2" xfId="37182"/>
    <cellStyle name="40% - Accent1 3 5 2 3 2 3" xfId="56243"/>
    <cellStyle name="40% - Accent1 3 5 2 3 3" xfId="28904"/>
    <cellStyle name="40% - Accent1 3 5 2 3 4" xfId="47965"/>
    <cellStyle name="40% - Accent1 3 5 2 4" xfId="4188"/>
    <cellStyle name="40% - Accent1 3 5 2 4 2" xfId="23298"/>
    <cellStyle name="40% - Accent1 3 5 2 4 3" xfId="42359"/>
    <cellStyle name="40% - Accent1 3 5 2 5" xfId="12514"/>
    <cellStyle name="40% - Accent1 3 5 2 5 2" xfId="31576"/>
    <cellStyle name="40% - Accent1 3 5 2 5 3" xfId="50637"/>
    <cellStyle name="40% - Accent1 3 5 2 6" xfId="20626"/>
    <cellStyle name="40% - Accent1 3 5 2 7" xfId="39687"/>
    <cellStyle name="40% - Accent1 3 5 3" xfId="7347"/>
    <cellStyle name="40% - Accent1 3 5 3 2" xfId="15629"/>
    <cellStyle name="40% - Accent1 3 5 3 2 2" xfId="34691"/>
    <cellStyle name="40% - Accent1 3 5 3 2 3" xfId="53752"/>
    <cellStyle name="40% - Accent1 3 5 3 3" xfId="26413"/>
    <cellStyle name="40% - Accent1 3 5 3 4" xfId="45474"/>
    <cellStyle name="40% - Accent1 3 5 4" xfId="9841"/>
    <cellStyle name="40% - Accent1 3 5 4 2" xfId="18119"/>
    <cellStyle name="40% - Accent1 3 5 4 2 2" xfId="37181"/>
    <cellStyle name="40% - Accent1 3 5 4 2 3" xfId="56242"/>
    <cellStyle name="40% - Accent1 3 5 4 3" xfId="28903"/>
    <cellStyle name="40% - Accent1 3 5 4 4" xfId="47964"/>
    <cellStyle name="40% - Accent1 3 5 5" xfId="4187"/>
    <cellStyle name="40% - Accent1 3 5 5 2" xfId="23297"/>
    <cellStyle name="40% - Accent1 3 5 5 3" xfId="42358"/>
    <cellStyle name="40% - Accent1 3 5 6" xfId="12513"/>
    <cellStyle name="40% - Accent1 3 5 6 2" xfId="31575"/>
    <cellStyle name="40% - Accent1 3 5 6 3" xfId="50636"/>
    <cellStyle name="40% - Accent1 3 5 7" xfId="20625"/>
    <cellStyle name="40% - Accent1 3 5 8" xfId="39686"/>
    <cellStyle name="40% - Accent1 3 6" xfId="1273"/>
    <cellStyle name="40% - Accent1 3 6 2" xfId="1274"/>
    <cellStyle name="40% - Accent1 3 6 2 2" xfId="7350"/>
    <cellStyle name="40% - Accent1 3 6 2 2 2" xfId="15632"/>
    <cellStyle name="40% - Accent1 3 6 2 2 2 2" xfId="34694"/>
    <cellStyle name="40% - Accent1 3 6 2 2 2 3" xfId="53755"/>
    <cellStyle name="40% - Accent1 3 6 2 2 3" xfId="26416"/>
    <cellStyle name="40% - Accent1 3 6 2 2 4" xfId="45477"/>
    <cellStyle name="40% - Accent1 3 6 2 3" xfId="9844"/>
    <cellStyle name="40% - Accent1 3 6 2 3 2" xfId="18122"/>
    <cellStyle name="40% - Accent1 3 6 2 3 2 2" xfId="37184"/>
    <cellStyle name="40% - Accent1 3 6 2 3 2 3" xfId="56245"/>
    <cellStyle name="40% - Accent1 3 6 2 3 3" xfId="28906"/>
    <cellStyle name="40% - Accent1 3 6 2 3 4" xfId="47967"/>
    <cellStyle name="40% - Accent1 3 6 2 4" xfId="4190"/>
    <cellStyle name="40% - Accent1 3 6 2 4 2" xfId="23300"/>
    <cellStyle name="40% - Accent1 3 6 2 4 3" xfId="42361"/>
    <cellStyle name="40% - Accent1 3 6 2 5" xfId="12516"/>
    <cellStyle name="40% - Accent1 3 6 2 5 2" xfId="31578"/>
    <cellStyle name="40% - Accent1 3 6 2 5 3" xfId="50639"/>
    <cellStyle name="40% - Accent1 3 6 2 6" xfId="20628"/>
    <cellStyle name="40% - Accent1 3 6 2 7" xfId="39689"/>
    <cellStyle name="40% - Accent1 3 6 3" xfId="7349"/>
    <cellStyle name="40% - Accent1 3 6 3 2" xfId="15631"/>
    <cellStyle name="40% - Accent1 3 6 3 2 2" xfId="34693"/>
    <cellStyle name="40% - Accent1 3 6 3 2 3" xfId="53754"/>
    <cellStyle name="40% - Accent1 3 6 3 3" xfId="26415"/>
    <cellStyle name="40% - Accent1 3 6 3 4" xfId="45476"/>
    <cellStyle name="40% - Accent1 3 6 4" xfId="9843"/>
    <cellStyle name="40% - Accent1 3 6 4 2" xfId="18121"/>
    <cellStyle name="40% - Accent1 3 6 4 2 2" xfId="37183"/>
    <cellStyle name="40% - Accent1 3 6 4 2 3" xfId="56244"/>
    <cellStyle name="40% - Accent1 3 6 4 3" xfId="28905"/>
    <cellStyle name="40% - Accent1 3 6 4 4" xfId="47966"/>
    <cellStyle name="40% - Accent1 3 6 5" xfId="4189"/>
    <cellStyle name="40% - Accent1 3 6 5 2" xfId="23299"/>
    <cellStyle name="40% - Accent1 3 6 5 3" xfId="42360"/>
    <cellStyle name="40% - Accent1 3 6 6" xfId="12515"/>
    <cellStyle name="40% - Accent1 3 6 6 2" xfId="31577"/>
    <cellStyle name="40% - Accent1 3 6 6 3" xfId="50638"/>
    <cellStyle name="40% - Accent1 3 6 7" xfId="20627"/>
    <cellStyle name="40% - Accent1 3 6 8" xfId="39688"/>
    <cellStyle name="40% - Accent1 3 7" xfId="1275"/>
    <cellStyle name="40% - Accent1 3 7 2" xfId="7351"/>
    <cellStyle name="40% - Accent1 3 7 2 2" xfId="15633"/>
    <cellStyle name="40% - Accent1 3 7 2 2 2" xfId="34695"/>
    <cellStyle name="40% - Accent1 3 7 2 2 3" xfId="53756"/>
    <cellStyle name="40% - Accent1 3 7 2 3" xfId="26417"/>
    <cellStyle name="40% - Accent1 3 7 2 4" xfId="45478"/>
    <cellStyle name="40% - Accent1 3 7 3" xfId="9845"/>
    <cellStyle name="40% - Accent1 3 7 3 2" xfId="18123"/>
    <cellStyle name="40% - Accent1 3 7 3 2 2" xfId="37185"/>
    <cellStyle name="40% - Accent1 3 7 3 2 3" xfId="56246"/>
    <cellStyle name="40% - Accent1 3 7 3 3" xfId="28907"/>
    <cellStyle name="40% - Accent1 3 7 3 4" xfId="47968"/>
    <cellStyle name="40% - Accent1 3 7 4" xfId="4191"/>
    <cellStyle name="40% - Accent1 3 7 4 2" xfId="23301"/>
    <cellStyle name="40% - Accent1 3 7 4 3" xfId="42362"/>
    <cellStyle name="40% - Accent1 3 7 5" xfId="12517"/>
    <cellStyle name="40% - Accent1 3 7 5 2" xfId="31579"/>
    <cellStyle name="40% - Accent1 3 7 5 3" xfId="50640"/>
    <cellStyle name="40% - Accent1 3 7 6" xfId="20629"/>
    <cellStyle name="40% - Accent1 3 7 7" xfId="39690"/>
    <cellStyle name="40% - Accent1 3 8" xfId="1276"/>
    <cellStyle name="40% - Accent1 3 8 2" xfId="7352"/>
    <cellStyle name="40% - Accent1 3 8 2 2" xfId="15634"/>
    <cellStyle name="40% - Accent1 3 8 2 2 2" xfId="34696"/>
    <cellStyle name="40% - Accent1 3 8 2 2 3" xfId="53757"/>
    <cellStyle name="40% - Accent1 3 8 2 3" xfId="26418"/>
    <cellStyle name="40% - Accent1 3 8 2 4" xfId="45479"/>
    <cellStyle name="40% - Accent1 3 8 3" xfId="9846"/>
    <cellStyle name="40% - Accent1 3 8 3 2" xfId="18124"/>
    <cellStyle name="40% - Accent1 3 8 3 2 2" xfId="37186"/>
    <cellStyle name="40% - Accent1 3 8 3 2 3" xfId="56247"/>
    <cellStyle name="40% - Accent1 3 8 3 3" xfId="28908"/>
    <cellStyle name="40% - Accent1 3 8 3 4" xfId="47969"/>
    <cellStyle name="40% - Accent1 3 8 4" xfId="4192"/>
    <cellStyle name="40% - Accent1 3 8 4 2" xfId="23302"/>
    <cellStyle name="40% - Accent1 3 8 4 3" xfId="42363"/>
    <cellStyle name="40% - Accent1 3 8 5" xfId="12518"/>
    <cellStyle name="40% - Accent1 3 8 5 2" xfId="31580"/>
    <cellStyle name="40% - Accent1 3 8 5 3" xfId="50641"/>
    <cellStyle name="40% - Accent1 3 8 6" xfId="20630"/>
    <cellStyle name="40% - Accent1 3 8 7" xfId="39691"/>
    <cellStyle name="40% - Accent1 3 9" xfId="4193"/>
    <cellStyle name="40% - Accent1 3 9 2" xfId="12519"/>
    <cellStyle name="40% - Accent1 3 9 2 2" xfId="31581"/>
    <cellStyle name="40% - Accent1 3 9 2 3" xfId="50642"/>
    <cellStyle name="40% - Accent1 3 9 3" xfId="23303"/>
    <cellStyle name="40% - Accent1 3 9 4" xfId="42364"/>
    <cellStyle name="40% - Accent1 4" xfId="1277"/>
    <cellStyle name="40% - Accent1 4 10" xfId="5684"/>
    <cellStyle name="40% - Accent1 4 10 2" xfId="13970"/>
    <cellStyle name="40% - Accent1 4 10 2 2" xfId="33032"/>
    <cellStyle name="40% - Accent1 4 10 2 3" xfId="52093"/>
    <cellStyle name="40% - Accent1 4 10 3" xfId="24754"/>
    <cellStyle name="40% - Accent1 4 10 4" xfId="43815"/>
    <cellStyle name="40% - Accent1 4 11" xfId="7353"/>
    <cellStyle name="40% - Accent1 4 11 2" xfId="15635"/>
    <cellStyle name="40% - Accent1 4 11 2 2" xfId="34697"/>
    <cellStyle name="40% - Accent1 4 11 2 3" xfId="53758"/>
    <cellStyle name="40% - Accent1 4 11 3" xfId="26419"/>
    <cellStyle name="40% - Accent1 4 11 4" xfId="45480"/>
    <cellStyle name="40% - Accent1 4 12" xfId="9847"/>
    <cellStyle name="40% - Accent1 4 12 2" xfId="18125"/>
    <cellStyle name="40% - Accent1 4 12 2 2" xfId="37187"/>
    <cellStyle name="40% - Accent1 4 12 2 3" xfId="56248"/>
    <cellStyle name="40% - Accent1 4 12 3" xfId="28909"/>
    <cellStyle name="40% - Accent1 4 12 4" xfId="47970"/>
    <cellStyle name="40% - Accent1 4 13" xfId="4194"/>
    <cellStyle name="40% - Accent1 4 13 2" xfId="23304"/>
    <cellStyle name="40% - Accent1 4 13 3" xfId="42365"/>
    <cellStyle name="40% - Accent1 4 14" xfId="12520"/>
    <cellStyle name="40% - Accent1 4 14 2" xfId="31582"/>
    <cellStyle name="40% - Accent1 4 14 3" xfId="50643"/>
    <cellStyle name="40% - Accent1 4 15" xfId="20631"/>
    <cellStyle name="40% - Accent1 4 16" xfId="39692"/>
    <cellStyle name="40% - Accent1 4 2" xfId="1278"/>
    <cellStyle name="40% - Accent1 4 2 10" xfId="4195"/>
    <cellStyle name="40% - Accent1 4 2 10 2" xfId="23305"/>
    <cellStyle name="40% - Accent1 4 2 10 3" xfId="42366"/>
    <cellStyle name="40% - Accent1 4 2 11" xfId="12521"/>
    <cellStyle name="40% - Accent1 4 2 11 2" xfId="31583"/>
    <cellStyle name="40% - Accent1 4 2 11 3" xfId="50644"/>
    <cellStyle name="40% - Accent1 4 2 12" xfId="20632"/>
    <cellStyle name="40% - Accent1 4 2 13" xfId="39693"/>
    <cellStyle name="40% - Accent1 4 2 2" xfId="1279"/>
    <cellStyle name="40% - Accent1 4 2 2 2" xfId="1280"/>
    <cellStyle name="40% - Accent1 4 2 2 2 2" xfId="7356"/>
    <cellStyle name="40% - Accent1 4 2 2 2 2 2" xfId="15638"/>
    <cellStyle name="40% - Accent1 4 2 2 2 2 2 2" xfId="34700"/>
    <cellStyle name="40% - Accent1 4 2 2 2 2 2 3" xfId="53761"/>
    <cellStyle name="40% - Accent1 4 2 2 2 2 3" xfId="26422"/>
    <cellStyle name="40% - Accent1 4 2 2 2 2 4" xfId="45483"/>
    <cellStyle name="40% - Accent1 4 2 2 2 3" xfId="9850"/>
    <cellStyle name="40% - Accent1 4 2 2 2 3 2" xfId="18128"/>
    <cellStyle name="40% - Accent1 4 2 2 2 3 2 2" xfId="37190"/>
    <cellStyle name="40% - Accent1 4 2 2 2 3 2 3" xfId="56251"/>
    <cellStyle name="40% - Accent1 4 2 2 2 3 3" xfId="28912"/>
    <cellStyle name="40% - Accent1 4 2 2 2 3 4" xfId="47973"/>
    <cellStyle name="40% - Accent1 4 2 2 2 4" xfId="4197"/>
    <cellStyle name="40% - Accent1 4 2 2 2 4 2" xfId="23307"/>
    <cellStyle name="40% - Accent1 4 2 2 2 4 3" xfId="42368"/>
    <cellStyle name="40% - Accent1 4 2 2 2 5" xfId="12523"/>
    <cellStyle name="40% - Accent1 4 2 2 2 5 2" xfId="31585"/>
    <cellStyle name="40% - Accent1 4 2 2 2 5 3" xfId="50646"/>
    <cellStyle name="40% - Accent1 4 2 2 2 6" xfId="20634"/>
    <cellStyle name="40% - Accent1 4 2 2 2 7" xfId="39695"/>
    <cellStyle name="40% - Accent1 4 2 2 3" xfId="7355"/>
    <cellStyle name="40% - Accent1 4 2 2 3 2" xfId="15637"/>
    <cellStyle name="40% - Accent1 4 2 2 3 2 2" xfId="34699"/>
    <cellStyle name="40% - Accent1 4 2 2 3 2 3" xfId="53760"/>
    <cellStyle name="40% - Accent1 4 2 2 3 3" xfId="26421"/>
    <cellStyle name="40% - Accent1 4 2 2 3 4" xfId="45482"/>
    <cellStyle name="40% - Accent1 4 2 2 4" xfId="9849"/>
    <cellStyle name="40% - Accent1 4 2 2 4 2" xfId="18127"/>
    <cellStyle name="40% - Accent1 4 2 2 4 2 2" xfId="37189"/>
    <cellStyle name="40% - Accent1 4 2 2 4 2 3" xfId="56250"/>
    <cellStyle name="40% - Accent1 4 2 2 4 3" xfId="28911"/>
    <cellStyle name="40% - Accent1 4 2 2 4 4" xfId="47972"/>
    <cellStyle name="40% - Accent1 4 2 2 5" xfId="4196"/>
    <cellStyle name="40% - Accent1 4 2 2 5 2" xfId="23306"/>
    <cellStyle name="40% - Accent1 4 2 2 5 3" xfId="42367"/>
    <cellStyle name="40% - Accent1 4 2 2 6" xfId="12522"/>
    <cellStyle name="40% - Accent1 4 2 2 6 2" xfId="31584"/>
    <cellStyle name="40% - Accent1 4 2 2 6 3" xfId="50645"/>
    <cellStyle name="40% - Accent1 4 2 2 7" xfId="20633"/>
    <cellStyle name="40% - Accent1 4 2 2 8" xfId="39694"/>
    <cellStyle name="40% - Accent1 4 2 3" xfId="1281"/>
    <cellStyle name="40% - Accent1 4 2 3 2" xfId="1282"/>
    <cellStyle name="40% - Accent1 4 2 3 2 2" xfId="7358"/>
    <cellStyle name="40% - Accent1 4 2 3 2 2 2" xfId="15640"/>
    <cellStyle name="40% - Accent1 4 2 3 2 2 2 2" xfId="34702"/>
    <cellStyle name="40% - Accent1 4 2 3 2 2 2 3" xfId="53763"/>
    <cellStyle name="40% - Accent1 4 2 3 2 2 3" xfId="26424"/>
    <cellStyle name="40% - Accent1 4 2 3 2 2 4" xfId="45485"/>
    <cellStyle name="40% - Accent1 4 2 3 2 3" xfId="9852"/>
    <cellStyle name="40% - Accent1 4 2 3 2 3 2" xfId="18130"/>
    <cellStyle name="40% - Accent1 4 2 3 2 3 2 2" xfId="37192"/>
    <cellStyle name="40% - Accent1 4 2 3 2 3 2 3" xfId="56253"/>
    <cellStyle name="40% - Accent1 4 2 3 2 3 3" xfId="28914"/>
    <cellStyle name="40% - Accent1 4 2 3 2 3 4" xfId="47975"/>
    <cellStyle name="40% - Accent1 4 2 3 2 4" xfId="4199"/>
    <cellStyle name="40% - Accent1 4 2 3 2 4 2" xfId="23309"/>
    <cellStyle name="40% - Accent1 4 2 3 2 4 3" xfId="42370"/>
    <cellStyle name="40% - Accent1 4 2 3 2 5" xfId="12525"/>
    <cellStyle name="40% - Accent1 4 2 3 2 5 2" xfId="31587"/>
    <cellStyle name="40% - Accent1 4 2 3 2 5 3" xfId="50648"/>
    <cellStyle name="40% - Accent1 4 2 3 2 6" xfId="20636"/>
    <cellStyle name="40% - Accent1 4 2 3 2 7" xfId="39697"/>
    <cellStyle name="40% - Accent1 4 2 3 3" xfId="7357"/>
    <cellStyle name="40% - Accent1 4 2 3 3 2" xfId="15639"/>
    <cellStyle name="40% - Accent1 4 2 3 3 2 2" xfId="34701"/>
    <cellStyle name="40% - Accent1 4 2 3 3 2 3" xfId="53762"/>
    <cellStyle name="40% - Accent1 4 2 3 3 3" xfId="26423"/>
    <cellStyle name="40% - Accent1 4 2 3 3 4" xfId="45484"/>
    <cellStyle name="40% - Accent1 4 2 3 4" xfId="9851"/>
    <cellStyle name="40% - Accent1 4 2 3 4 2" xfId="18129"/>
    <cellStyle name="40% - Accent1 4 2 3 4 2 2" xfId="37191"/>
    <cellStyle name="40% - Accent1 4 2 3 4 2 3" xfId="56252"/>
    <cellStyle name="40% - Accent1 4 2 3 4 3" xfId="28913"/>
    <cellStyle name="40% - Accent1 4 2 3 4 4" xfId="47974"/>
    <cellStyle name="40% - Accent1 4 2 3 5" xfId="4198"/>
    <cellStyle name="40% - Accent1 4 2 3 5 2" xfId="23308"/>
    <cellStyle name="40% - Accent1 4 2 3 5 3" xfId="42369"/>
    <cellStyle name="40% - Accent1 4 2 3 6" xfId="12524"/>
    <cellStyle name="40% - Accent1 4 2 3 6 2" xfId="31586"/>
    <cellStyle name="40% - Accent1 4 2 3 6 3" xfId="50647"/>
    <cellStyle name="40% - Accent1 4 2 3 7" xfId="20635"/>
    <cellStyle name="40% - Accent1 4 2 3 8" xfId="39696"/>
    <cellStyle name="40% - Accent1 4 2 4" xfId="1283"/>
    <cellStyle name="40% - Accent1 4 2 4 2" xfId="7359"/>
    <cellStyle name="40% - Accent1 4 2 4 2 2" xfId="15641"/>
    <cellStyle name="40% - Accent1 4 2 4 2 2 2" xfId="34703"/>
    <cellStyle name="40% - Accent1 4 2 4 2 2 3" xfId="53764"/>
    <cellStyle name="40% - Accent1 4 2 4 2 3" xfId="26425"/>
    <cellStyle name="40% - Accent1 4 2 4 2 4" xfId="45486"/>
    <cellStyle name="40% - Accent1 4 2 4 3" xfId="9853"/>
    <cellStyle name="40% - Accent1 4 2 4 3 2" xfId="18131"/>
    <cellStyle name="40% - Accent1 4 2 4 3 2 2" xfId="37193"/>
    <cellStyle name="40% - Accent1 4 2 4 3 2 3" xfId="56254"/>
    <cellStyle name="40% - Accent1 4 2 4 3 3" xfId="28915"/>
    <cellStyle name="40% - Accent1 4 2 4 3 4" xfId="47976"/>
    <cellStyle name="40% - Accent1 4 2 4 4" xfId="4200"/>
    <cellStyle name="40% - Accent1 4 2 4 4 2" xfId="23310"/>
    <cellStyle name="40% - Accent1 4 2 4 4 3" xfId="42371"/>
    <cellStyle name="40% - Accent1 4 2 4 5" xfId="12526"/>
    <cellStyle name="40% - Accent1 4 2 4 5 2" xfId="31588"/>
    <cellStyle name="40% - Accent1 4 2 4 5 3" xfId="50649"/>
    <cellStyle name="40% - Accent1 4 2 4 6" xfId="20637"/>
    <cellStyle name="40% - Accent1 4 2 4 7" xfId="39698"/>
    <cellStyle name="40% - Accent1 4 2 5" xfId="1284"/>
    <cellStyle name="40% - Accent1 4 2 5 2" xfId="7360"/>
    <cellStyle name="40% - Accent1 4 2 5 2 2" xfId="15642"/>
    <cellStyle name="40% - Accent1 4 2 5 2 2 2" xfId="34704"/>
    <cellStyle name="40% - Accent1 4 2 5 2 2 3" xfId="53765"/>
    <cellStyle name="40% - Accent1 4 2 5 2 3" xfId="26426"/>
    <cellStyle name="40% - Accent1 4 2 5 2 4" xfId="45487"/>
    <cellStyle name="40% - Accent1 4 2 5 3" xfId="9854"/>
    <cellStyle name="40% - Accent1 4 2 5 3 2" xfId="18132"/>
    <cellStyle name="40% - Accent1 4 2 5 3 2 2" xfId="37194"/>
    <cellStyle name="40% - Accent1 4 2 5 3 2 3" xfId="56255"/>
    <cellStyle name="40% - Accent1 4 2 5 3 3" xfId="28916"/>
    <cellStyle name="40% - Accent1 4 2 5 3 4" xfId="47977"/>
    <cellStyle name="40% - Accent1 4 2 5 4" xfId="4201"/>
    <cellStyle name="40% - Accent1 4 2 5 4 2" xfId="23311"/>
    <cellStyle name="40% - Accent1 4 2 5 4 3" xfId="42372"/>
    <cellStyle name="40% - Accent1 4 2 5 5" xfId="12527"/>
    <cellStyle name="40% - Accent1 4 2 5 5 2" xfId="31589"/>
    <cellStyle name="40% - Accent1 4 2 5 5 3" xfId="50650"/>
    <cellStyle name="40% - Accent1 4 2 5 6" xfId="20638"/>
    <cellStyle name="40% - Accent1 4 2 5 7" xfId="39699"/>
    <cellStyle name="40% - Accent1 4 2 6" xfId="4202"/>
    <cellStyle name="40% - Accent1 4 2 6 2" xfId="12528"/>
    <cellStyle name="40% - Accent1 4 2 6 2 2" xfId="31590"/>
    <cellStyle name="40% - Accent1 4 2 6 2 3" xfId="50651"/>
    <cellStyle name="40% - Accent1 4 2 6 3" xfId="23312"/>
    <cellStyle name="40% - Accent1 4 2 6 4" xfId="42373"/>
    <cellStyle name="40% - Accent1 4 2 7" xfId="5886"/>
    <cellStyle name="40% - Accent1 4 2 7 2" xfId="14168"/>
    <cellStyle name="40% - Accent1 4 2 7 2 2" xfId="33230"/>
    <cellStyle name="40% - Accent1 4 2 7 2 3" xfId="52291"/>
    <cellStyle name="40% - Accent1 4 2 7 3" xfId="24952"/>
    <cellStyle name="40% - Accent1 4 2 7 4" xfId="44013"/>
    <cellStyle name="40% - Accent1 4 2 8" xfId="7354"/>
    <cellStyle name="40% - Accent1 4 2 8 2" xfId="15636"/>
    <cellStyle name="40% - Accent1 4 2 8 2 2" xfId="34698"/>
    <cellStyle name="40% - Accent1 4 2 8 2 3" xfId="53759"/>
    <cellStyle name="40% - Accent1 4 2 8 3" xfId="26420"/>
    <cellStyle name="40% - Accent1 4 2 8 4" xfId="45481"/>
    <cellStyle name="40% - Accent1 4 2 9" xfId="9848"/>
    <cellStyle name="40% - Accent1 4 2 9 2" xfId="18126"/>
    <cellStyle name="40% - Accent1 4 2 9 2 2" xfId="37188"/>
    <cellStyle name="40% - Accent1 4 2 9 2 3" xfId="56249"/>
    <cellStyle name="40% - Accent1 4 2 9 3" xfId="28910"/>
    <cellStyle name="40% - Accent1 4 2 9 4" xfId="47971"/>
    <cellStyle name="40% - Accent1 4 3" xfId="1285"/>
    <cellStyle name="40% - Accent1 4 3 10" xfId="4203"/>
    <cellStyle name="40% - Accent1 4 3 10 2" xfId="23313"/>
    <cellStyle name="40% - Accent1 4 3 10 3" xfId="42374"/>
    <cellStyle name="40% - Accent1 4 3 11" xfId="12529"/>
    <cellStyle name="40% - Accent1 4 3 11 2" xfId="31591"/>
    <cellStyle name="40% - Accent1 4 3 11 3" xfId="50652"/>
    <cellStyle name="40% - Accent1 4 3 12" xfId="20639"/>
    <cellStyle name="40% - Accent1 4 3 13" xfId="39700"/>
    <cellStyle name="40% - Accent1 4 3 2" xfId="1286"/>
    <cellStyle name="40% - Accent1 4 3 2 2" xfId="1287"/>
    <cellStyle name="40% - Accent1 4 3 2 2 2" xfId="7363"/>
    <cellStyle name="40% - Accent1 4 3 2 2 2 2" xfId="15645"/>
    <cellStyle name="40% - Accent1 4 3 2 2 2 2 2" xfId="34707"/>
    <cellStyle name="40% - Accent1 4 3 2 2 2 2 3" xfId="53768"/>
    <cellStyle name="40% - Accent1 4 3 2 2 2 3" xfId="26429"/>
    <cellStyle name="40% - Accent1 4 3 2 2 2 4" xfId="45490"/>
    <cellStyle name="40% - Accent1 4 3 2 2 3" xfId="9857"/>
    <cellStyle name="40% - Accent1 4 3 2 2 3 2" xfId="18135"/>
    <cellStyle name="40% - Accent1 4 3 2 2 3 2 2" xfId="37197"/>
    <cellStyle name="40% - Accent1 4 3 2 2 3 2 3" xfId="56258"/>
    <cellStyle name="40% - Accent1 4 3 2 2 3 3" xfId="28919"/>
    <cellStyle name="40% - Accent1 4 3 2 2 3 4" xfId="47980"/>
    <cellStyle name="40% - Accent1 4 3 2 2 4" xfId="4205"/>
    <cellStyle name="40% - Accent1 4 3 2 2 4 2" xfId="23315"/>
    <cellStyle name="40% - Accent1 4 3 2 2 4 3" xfId="42376"/>
    <cellStyle name="40% - Accent1 4 3 2 2 5" xfId="12531"/>
    <cellStyle name="40% - Accent1 4 3 2 2 5 2" xfId="31593"/>
    <cellStyle name="40% - Accent1 4 3 2 2 5 3" xfId="50654"/>
    <cellStyle name="40% - Accent1 4 3 2 2 6" xfId="20641"/>
    <cellStyle name="40% - Accent1 4 3 2 2 7" xfId="39702"/>
    <cellStyle name="40% - Accent1 4 3 2 3" xfId="7362"/>
    <cellStyle name="40% - Accent1 4 3 2 3 2" xfId="15644"/>
    <cellStyle name="40% - Accent1 4 3 2 3 2 2" xfId="34706"/>
    <cellStyle name="40% - Accent1 4 3 2 3 2 3" xfId="53767"/>
    <cellStyle name="40% - Accent1 4 3 2 3 3" xfId="26428"/>
    <cellStyle name="40% - Accent1 4 3 2 3 4" xfId="45489"/>
    <cellStyle name="40% - Accent1 4 3 2 4" xfId="9856"/>
    <cellStyle name="40% - Accent1 4 3 2 4 2" xfId="18134"/>
    <cellStyle name="40% - Accent1 4 3 2 4 2 2" xfId="37196"/>
    <cellStyle name="40% - Accent1 4 3 2 4 2 3" xfId="56257"/>
    <cellStyle name="40% - Accent1 4 3 2 4 3" xfId="28918"/>
    <cellStyle name="40% - Accent1 4 3 2 4 4" xfId="47979"/>
    <cellStyle name="40% - Accent1 4 3 2 5" xfId="4204"/>
    <cellStyle name="40% - Accent1 4 3 2 5 2" xfId="23314"/>
    <cellStyle name="40% - Accent1 4 3 2 5 3" xfId="42375"/>
    <cellStyle name="40% - Accent1 4 3 2 6" xfId="12530"/>
    <cellStyle name="40% - Accent1 4 3 2 6 2" xfId="31592"/>
    <cellStyle name="40% - Accent1 4 3 2 6 3" xfId="50653"/>
    <cellStyle name="40% - Accent1 4 3 2 7" xfId="20640"/>
    <cellStyle name="40% - Accent1 4 3 2 8" xfId="39701"/>
    <cellStyle name="40% - Accent1 4 3 3" xfId="1288"/>
    <cellStyle name="40% - Accent1 4 3 3 2" xfId="1289"/>
    <cellStyle name="40% - Accent1 4 3 3 2 2" xfId="7365"/>
    <cellStyle name="40% - Accent1 4 3 3 2 2 2" xfId="15647"/>
    <cellStyle name="40% - Accent1 4 3 3 2 2 2 2" xfId="34709"/>
    <cellStyle name="40% - Accent1 4 3 3 2 2 2 3" xfId="53770"/>
    <cellStyle name="40% - Accent1 4 3 3 2 2 3" xfId="26431"/>
    <cellStyle name="40% - Accent1 4 3 3 2 2 4" xfId="45492"/>
    <cellStyle name="40% - Accent1 4 3 3 2 3" xfId="9859"/>
    <cellStyle name="40% - Accent1 4 3 3 2 3 2" xfId="18137"/>
    <cellStyle name="40% - Accent1 4 3 3 2 3 2 2" xfId="37199"/>
    <cellStyle name="40% - Accent1 4 3 3 2 3 2 3" xfId="56260"/>
    <cellStyle name="40% - Accent1 4 3 3 2 3 3" xfId="28921"/>
    <cellStyle name="40% - Accent1 4 3 3 2 3 4" xfId="47982"/>
    <cellStyle name="40% - Accent1 4 3 3 2 4" xfId="4207"/>
    <cellStyle name="40% - Accent1 4 3 3 2 4 2" xfId="23317"/>
    <cellStyle name="40% - Accent1 4 3 3 2 4 3" xfId="42378"/>
    <cellStyle name="40% - Accent1 4 3 3 2 5" xfId="12533"/>
    <cellStyle name="40% - Accent1 4 3 3 2 5 2" xfId="31595"/>
    <cellStyle name="40% - Accent1 4 3 3 2 5 3" xfId="50656"/>
    <cellStyle name="40% - Accent1 4 3 3 2 6" xfId="20643"/>
    <cellStyle name="40% - Accent1 4 3 3 2 7" xfId="39704"/>
    <cellStyle name="40% - Accent1 4 3 3 3" xfId="7364"/>
    <cellStyle name="40% - Accent1 4 3 3 3 2" xfId="15646"/>
    <cellStyle name="40% - Accent1 4 3 3 3 2 2" xfId="34708"/>
    <cellStyle name="40% - Accent1 4 3 3 3 2 3" xfId="53769"/>
    <cellStyle name="40% - Accent1 4 3 3 3 3" xfId="26430"/>
    <cellStyle name="40% - Accent1 4 3 3 3 4" xfId="45491"/>
    <cellStyle name="40% - Accent1 4 3 3 4" xfId="9858"/>
    <cellStyle name="40% - Accent1 4 3 3 4 2" xfId="18136"/>
    <cellStyle name="40% - Accent1 4 3 3 4 2 2" xfId="37198"/>
    <cellStyle name="40% - Accent1 4 3 3 4 2 3" xfId="56259"/>
    <cellStyle name="40% - Accent1 4 3 3 4 3" xfId="28920"/>
    <cellStyle name="40% - Accent1 4 3 3 4 4" xfId="47981"/>
    <cellStyle name="40% - Accent1 4 3 3 5" xfId="4206"/>
    <cellStyle name="40% - Accent1 4 3 3 5 2" xfId="23316"/>
    <cellStyle name="40% - Accent1 4 3 3 5 3" xfId="42377"/>
    <cellStyle name="40% - Accent1 4 3 3 6" xfId="12532"/>
    <cellStyle name="40% - Accent1 4 3 3 6 2" xfId="31594"/>
    <cellStyle name="40% - Accent1 4 3 3 6 3" xfId="50655"/>
    <cellStyle name="40% - Accent1 4 3 3 7" xfId="20642"/>
    <cellStyle name="40% - Accent1 4 3 3 8" xfId="39703"/>
    <cellStyle name="40% - Accent1 4 3 4" xfId="1290"/>
    <cellStyle name="40% - Accent1 4 3 4 2" xfId="7366"/>
    <cellStyle name="40% - Accent1 4 3 4 2 2" xfId="15648"/>
    <cellStyle name="40% - Accent1 4 3 4 2 2 2" xfId="34710"/>
    <cellStyle name="40% - Accent1 4 3 4 2 2 3" xfId="53771"/>
    <cellStyle name="40% - Accent1 4 3 4 2 3" xfId="26432"/>
    <cellStyle name="40% - Accent1 4 3 4 2 4" xfId="45493"/>
    <cellStyle name="40% - Accent1 4 3 4 3" xfId="9860"/>
    <cellStyle name="40% - Accent1 4 3 4 3 2" xfId="18138"/>
    <cellStyle name="40% - Accent1 4 3 4 3 2 2" xfId="37200"/>
    <cellStyle name="40% - Accent1 4 3 4 3 2 3" xfId="56261"/>
    <cellStyle name="40% - Accent1 4 3 4 3 3" xfId="28922"/>
    <cellStyle name="40% - Accent1 4 3 4 3 4" xfId="47983"/>
    <cellStyle name="40% - Accent1 4 3 4 4" xfId="4208"/>
    <cellStyle name="40% - Accent1 4 3 4 4 2" xfId="23318"/>
    <cellStyle name="40% - Accent1 4 3 4 4 3" xfId="42379"/>
    <cellStyle name="40% - Accent1 4 3 4 5" xfId="12534"/>
    <cellStyle name="40% - Accent1 4 3 4 5 2" xfId="31596"/>
    <cellStyle name="40% - Accent1 4 3 4 5 3" xfId="50657"/>
    <cellStyle name="40% - Accent1 4 3 4 6" xfId="20644"/>
    <cellStyle name="40% - Accent1 4 3 4 7" xfId="39705"/>
    <cellStyle name="40% - Accent1 4 3 5" xfId="1291"/>
    <cellStyle name="40% - Accent1 4 3 5 2" xfId="7367"/>
    <cellStyle name="40% - Accent1 4 3 5 2 2" xfId="15649"/>
    <cellStyle name="40% - Accent1 4 3 5 2 2 2" xfId="34711"/>
    <cellStyle name="40% - Accent1 4 3 5 2 2 3" xfId="53772"/>
    <cellStyle name="40% - Accent1 4 3 5 2 3" xfId="26433"/>
    <cellStyle name="40% - Accent1 4 3 5 2 4" xfId="45494"/>
    <cellStyle name="40% - Accent1 4 3 5 3" xfId="9861"/>
    <cellStyle name="40% - Accent1 4 3 5 3 2" xfId="18139"/>
    <cellStyle name="40% - Accent1 4 3 5 3 2 2" xfId="37201"/>
    <cellStyle name="40% - Accent1 4 3 5 3 2 3" xfId="56262"/>
    <cellStyle name="40% - Accent1 4 3 5 3 3" xfId="28923"/>
    <cellStyle name="40% - Accent1 4 3 5 3 4" xfId="47984"/>
    <cellStyle name="40% - Accent1 4 3 5 4" xfId="4209"/>
    <cellStyle name="40% - Accent1 4 3 5 4 2" xfId="23319"/>
    <cellStyle name="40% - Accent1 4 3 5 4 3" xfId="42380"/>
    <cellStyle name="40% - Accent1 4 3 5 5" xfId="12535"/>
    <cellStyle name="40% - Accent1 4 3 5 5 2" xfId="31597"/>
    <cellStyle name="40% - Accent1 4 3 5 5 3" xfId="50658"/>
    <cellStyle name="40% - Accent1 4 3 5 6" xfId="20645"/>
    <cellStyle name="40% - Accent1 4 3 5 7" xfId="39706"/>
    <cellStyle name="40% - Accent1 4 3 6" xfId="4210"/>
    <cellStyle name="40% - Accent1 4 3 6 2" xfId="12536"/>
    <cellStyle name="40% - Accent1 4 3 6 2 2" xfId="31598"/>
    <cellStyle name="40% - Accent1 4 3 6 2 3" xfId="50659"/>
    <cellStyle name="40% - Accent1 4 3 6 3" xfId="23320"/>
    <cellStyle name="40% - Accent1 4 3 6 4" xfId="42381"/>
    <cellStyle name="40% - Accent1 4 3 7" xfId="5984"/>
    <cellStyle name="40% - Accent1 4 3 7 2" xfId="14266"/>
    <cellStyle name="40% - Accent1 4 3 7 2 2" xfId="33328"/>
    <cellStyle name="40% - Accent1 4 3 7 2 3" xfId="52389"/>
    <cellStyle name="40% - Accent1 4 3 7 3" xfId="25050"/>
    <cellStyle name="40% - Accent1 4 3 7 4" xfId="44111"/>
    <cellStyle name="40% - Accent1 4 3 8" xfId="7361"/>
    <cellStyle name="40% - Accent1 4 3 8 2" xfId="15643"/>
    <cellStyle name="40% - Accent1 4 3 8 2 2" xfId="34705"/>
    <cellStyle name="40% - Accent1 4 3 8 2 3" xfId="53766"/>
    <cellStyle name="40% - Accent1 4 3 8 3" xfId="26427"/>
    <cellStyle name="40% - Accent1 4 3 8 4" xfId="45488"/>
    <cellStyle name="40% - Accent1 4 3 9" xfId="9855"/>
    <cellStyle name="40% - Accent1 4 3 9 2" xfId="18133"/>
    <cellStyle name="40% - Accent1 4 3 9 2 2" xfId="37195"/>
    <cellStyle name="40% - Accent1 4 3 9 2 3" xfId="56256"/>
    <cellStyle name="40% - Accent1 4 3 9 3" xfId="28917"/>
    <cellStyle name="40% - Accent1 4 3 9 4" xfId="47978"/>
    <cellStyle name="40% - Accent1 4 4" xfId="1292"/>
    <cellStyle name="40% - Accent1 4 4 10" xfId="12537"/>
    <cellStyle name="40% - Accent1 4 4 10 2" xfId="31599"/>
    <cellStyle name="40% - Accent1 4 4 10 3" xfId="50660"/>
    <cellStyle name="40% - Accent1 4 4 11" xfId="20646"/>
    <cellStyle name="40% - Accent1 4 4 12" xfId="39707"/>
    <cellStyle name="40% - Accent1 4 4 2" xfId="1293"/>
    <cellStyle name="40% - Accent1 4 4 2 2" xfId="1294"/>
    <cellStyle name="40% - Accent1 4 4 2 2 2" xfId="7370"/>
    <cellStyle name="40% - Accent1 4 4 2 2 2 2" xfId="15652"/>
    <cellStyle name="40% - Accent1 4 4 2 2 2 2 2" xfId="34714"/>
    <cellStyle name="40% - Accent1 4 4 2 2 2 2 3" xfId="53775"/>
    <cellStyle name="40% - Accent1 4 4 2 2 2 3" xfId="26436"/>
    <cellStyle name="40% - Accent1 4 4 2 2 2 4" xfId="45497"/>
    <cellStyle name="40% - Accent1 4 4 2 2 3" xfId="9864"/>
    <cellStyle name="40% - Accent1 4 4 2 2 3 2" xfId="18142"/>
    <cellStyle name="40% - Accent1 4 4 2 2 3 2 2" xfId="37204"/>
    <cellStyle name="40% - Accent1 4 4 2 2 3 2 3" xfId="56265"/>
    <cellStyle name="40% - Accent1 4 4 2 2 3 3" xfId="28926"/>
    <cellStyle name="40% - Accent1 4 4 2 2 3 4" xfId="47987"/>
    <cellStyle name="40% - Accent1 4 4 2 2 4" xfId="4213"/>
    <cellStyle name="40% - Accent1 4 4 2 2 4 2" xfId="23323"/>
    <cellStyle name="40% - Accent1 4 4 2 2 4 3" xfId="42384"/>
    <cellStyle name="40% - Accent1 4 4 2 2 5" xfId="12539"/>
    <cellStyle name="40% - Accent1 4 4 2 2 5 2" xfId="31601"/>
    <cellStyle name="40% - Accent1 4 4 2 2 5 3" xfId="50662"/>
    <cellStyle name="40% - Accent1 4 4 2 2 6" xfId="20648"/>
    <cellStyle name="40% - Accent1 4 4 2 2 7" xfId="39709"/>
    <cellStyle name="40% - Accent1 4 4 2 3" xfId="7369"/>
    <cellStyle name="40% - Accent1 4 4 2 3 2" xfId="15651"/>
    <cellStyle name="40% - Accent1 4 4 2 3 2 2" xfId="34713"/>
    <cellStyle name="40% - Accent1 4 4 2 3 2 3" xfId="53774"/>
    <cellStyle name="40% - Accent1 4 4 2 3 3" xfId="26435"/>
    <cellStyle name="40% - Accent1 4 4 2 3 4" xfId="45496"/>
    <cellStyle name="40% - Accent1 4 4 2 4" xfId="9863"/>
    <cellStyle name="40% - Accent1 4 4 2 4 2" xfId="18141"/>
    <cellStyle name="40% - Accent1 4 4 2 4 2 2" xfId="37203"/>
    <cellStyle name="40% - Accent1 4 4 2 4 2 3" xfId="56264"/>
    <cellStyle name="40% - Accent1 4 4 2 4 3" xfId="28925"/>
    <cellStyle name="40% - Accent1 4 4 2 4 4" xfId="47986"/>
    <cellStyle name="40% - Accent1 4 4 2 5" xfId="4212"/>
    <cellStyle name="40% - Accent1 4 4 2 5 2" xfId="23322"/>
    <cellStyle name="40% - Accent1 4 4 2 5 3" xfId="42383"/>
    <cellStyle name="40% - Accent1 4 4 2 6" xfId="12538"/>
    <cellStyle name="40% - Accent1 4 4 2 6 2" xfId="31600"/>
    <cellStyle name="40% - Accent1 4 4 2 6 3" xfId="50661"/>
    <cellStyle name="40% - Accent1 4 4 2 7" xfId="20647"/>
    <cellStyle name="40% - Accent1 4 4 2 8" xfId="39708"/>
    <cellStyle name="40% - Accent1 4 4 3" xfId="1295"/>
    <cellStyle name="40% - Accent1 4 4 3 2" xfId="7371"/>
    <cellStyle name="40% - Accent1 4 4 3 2 2" xfId="15653"/>
    <cellStyle name="40% - Accent1 4 4 3 2 2 2" xfId="34715"/>
    <cellStyle name="40% - Accent1 4 4 3 2 2 3" xfId="53776"/>
    <cellStyle name="40% - Accent1 4 4 3 2 3" xfId="26437"/>
    <cellStyle name="40% - Accent1 4 4 3 2 4" xfId="45498"/>
    <cellStyle name="40% - Accent1 4 4 3 3" xfId="9865"/>
    <cellStyle name="40% - Accent1 4 4 3 3 2" xfId="18143"/>
    <cellStyle name="40% - Accent1 4 4 3 3 2 2" xfId="37205"/>
    <cellStyle name="40% - Accent1 4 4 3 3 2 3" xfId="56266"/>
    <cellStyle name="40% - Accent1 4 4 3 3 3" xfId="28927"/>
    <cellStyle name="40% - Accent1 4 4 3 3 4" xfId="47988"/>
    <cellStyle name="40% - Accent1 4 4 3 4" xfId="4214"/>
    <cellStyle name="40% - Accent1 4 4 3 4 2" xfId="23324"/>
    <cellStyle name="40% - Accent1 4 4 3 4 3" xfId="42385"/>
    <cellStyle name="40% - Accent1 4 4 3 5" xfId="12540"/>
    <cellStyle name="40% - Accent1 4 4 3 5 2" xfId="31602"/>
    <cellStyle name="40% - Accent1 4 4 3 5 3" xfId="50663"/>
    <cellStyle name="40% - Accent1 4 4 3 6" xfId="20649"/>
    <cellStyle name="40% - Accent1 4 4 3 7" xfId="39710"/>
    <cellStyle name="40% - Accent1 4 4 4" xfId="1296"/>
    <cellStyle name="40% - Accent1 4 4 4 2" xfId="7372"/>
    <cellStyle name="40% - Accent1 4 4 4 2 2" xfId="15654"/>
    <cellStyle name="40% - Accent1 4 4 4 2 2 2" xfId="34716"/>
    <cellStyle name="40% - Accent1 4 4 4 2 2 3" xfId="53777"/>
    <cellStyle name="40% - Accent1 4 4 4 2 3" xfId="26438"/>
    <cellStyle name="40% - Accent1 4 4 4 2 4" xfId="45499"/>
    <cellStyle name="40% - Accent1 4 4 4 3" xfId="9866"/>
    <cellStyle name="40% - Accent1 4 4 4 3 2" xfId="18144"/>
    <cellStyle name="40% - Accent1 4 4 4 3 2 2" xfId="37206"/>
    <cellStyle name="40% - Accent1 4 4 4 3 2 3" xfId="56267"/>
    <cellStyle name="40% - Accent1 4 4 4 3 3" xfId="28928"/>
    <cellStyle name="40% - Accent1 4 4 4 3 4" xfId="47989"/>
    <cellStyle name="40% - Accent1 4 4 4 4" xfId="4215"/>
    <cellStyle name="40% - Accent1 4 4 4 4 2" xfId="23325"/>
    <cellStyle name="40% - Accent1 4 4 4 4 3" xfId="42386"/>
    <cellStyle name="40% - Accent1 4 4 4 5" xfId="12541"/>
    <cellStyle name="40% - Accent1 4 4 4 5 2" xfId="31603"/>
    <cellStyle name="40% - Accent1 4 4 4 5 3" xfId="50664"/>
    <cellStyle name="40% - Accent1 4 4 4 6" xfId="20650"/>
    <cellStyle name="40% - Accent1 4 4 4 7" xfId="39711"/>
    <cellStyle name="40% - Accent1 4 4 5" xfId="4216"/>
    <cellStyle name="40% - Accent1 4 4 5 2" xfId="12542"/>
    <cellStyle name="40% - Accent1 4 4 5 2 2" xfId="31604"/>
    <cellStyle name="40% - Accent1 4 4 5 2 3" xfId="50665"/>
    <cellStyle name="40% - Accent1 4 4 5 3" xfId="23326"/>
    <cellStyle name="40% - Accent1 4 4 5 4" xfId="42387"/>
    <cellStyle name="40% - Accent1 4 4 6" xfId="5800"/>
    <cellStyle name="40% - Accent1 4 4 6 2" xfId="14082"/>
    <cellStyle name="40% - Accent1 4 4 6 2 2" xfId="33144"/>
    <cellStyle name="40% - Accent1 4 4 6 2 3" xfId="52205"/>
    <cellStyle name="40% - Accent1 4 4 6 3" xfId="24866"/>
    <cellStyle name="40% - Accent1 4 4 6 4" xfId="43927"/>
    <cellStyle name="40% - Accent1 4 4 7" xfId="7368"/>
    <cellStyle name="40% - Accent1 4 4 7 2" xfId="15650"/>
    <cellStyle name="40% - Accent1 4 4 7 2 2" xfId="34712"/>
    <cellStyle name="40% - Accent1 4 4 7 2 3" xfId="53773"/>
    <cellStyle name="40% - Accent1 4 4 7 3" xfId="26434"/>
    <cellStyle name="40% - Accent1 4 4 7 4" xfId="45495"/>
    <cellStyle name="40% - Accent1 4 4 8" xfId="9862"/>
    <cellStyle name="40% - Accent1 4 4 8 2" xfId="18140"/>
    <cellStyle name="40% - Accent1 4 4 8 2 2" xfId="37202"/>
    <cellStyle name="40% - Accent1 4 4 8 2 3" xfId="56263"/>
    <cellStyle name="40% - Accent1 4 4 8 3" xfId="28924"/>
    <cellStyle name="40% - Accent1 4 4 8 4" xfId="47985"/>
    <cellStyle name="40% - Accent1 4 4 9" xfId="4211"/>
    <cellStyle name="40% - Accent1 4 4 9 2" xfId="23321"/>
    <cellStyle name="40% - Accent1 4 4 9 3" xfId="42382"/>
    <cellStyle name="40% - Accent1 4 5" xfId="1297"/>
    <cellStyle name="40% - Accent1 4 5 2" xfId="1298"/>
    <cellStyle name="40% - Accent1 4 5 2 2" xfId="7374"/>
    <cellStyle name="40% - Accent1 4 5 2 2 2" xfId="15656"/>
    <cellStyle name="40% - Accent1 4 5 2 2 2 2" xfId="34718"/>
    <cellStyle name="40% - Accent1 4 5 2 2 2 3" xfId="53779"/>
    <cellStyle name="40% - Accent1 4 5 2 2 3" xfId="26440"/>
    <cellStyle name="40% - Accent1 4 5 2 2 4" xfId="45501"/>
    <cellStyle name="40% - Accent1 4 5 2 3" xfId="9868"/>
    <cellStyle name="40% - Accent1 4 5 2 3 2" xfId="18146"/>
    <cellStyle name="40% - Accent1 4 5 2 3 2 2" xfId="37208"/>
    <cellStyle name="40% - Accent1 4 5 2 3 2 3" xfId="56269"/>
    <cellStyle name="40% - Accent1 4 5 2 3 3" xfId="28930"/>
    <cellStyle name="40% - Accent1 4 5 2 3 4" xfId="47991"/>
    <cellStyle name="40% - Accent1 4 5 2 4" xfId="4218"/>
    <cellStyle name="40% - Accent1 4 5 2 4 2" xfId="23328"/>
    <cellStyle name="40% - Accent1 4 5 2 4 3" xfId="42389"/>
    <cellStyle name="40% - Accent1 4 5 2 5" xfId="12544"/>
    <cellStyle name="40% - Accent1 4 5 2 5 2" xfId="31606"/>
    <cellStyle name="40% - Accent1 4 5 2 5 3" xfId="50667"/>
    <cellStyle name="40% - Accent1 4 5 2 6" xfId="20652"/>
    <cellStyle name="40% - Accent1 4 5 2 7" xfId="39713"/>
    <cellStyle name="40% - Accent1 4 5 3" xfId="7373"/>
    <cellStyle name="40% - Accent1 4 5 3 2" xfId="15655"/>
    <cellStyle name="40% - Accent1 4 5 3 2 2" xfId="34717"/>
    <cellStyle name="40% - Accent1 4 5 3 2 3" xfId="53778"/>
    <cellStyle name="40% - Accent1 4 5 3 3" xfId="26439"/>
    <cellStyle name="40% - Accent1 4 5 3 4" xfId="45500"/>
    <cellStyle name="40% - Accent1 4 5 4" xfId="9867"/>
    <cellStyle name="40% - Accent1 4 5 4 2" xfId="18145"/>
    <cellStyle name="40% - Accent1 4 5 4 2 2" xfId="37207"/>
    <cellStyle name="40% - Accent1 4 5 4 2 3" xfId="56268"/>
    <cellStyle name="40% - Accent1 4 5 4 3" xfId="28929"/>
    <cellStyle name="40% - Accent1 4 5 4 4" xfId="47990"/>
    <cellStyle name="40% - Accent1 4 5 5" xfId="4217"/>
    <cellStyle name="40% - Accent1 4 5 5 2" xfId="23327"/>
    <cellStyle name="40% - Accent1 4 5 5 3" xfId="42388"/>
    <cellStyle name="40% - Accent1 4 5 6" xfId="12543"/>
    <cellStyle name="40% - Accent1 4 5 6 2" xfId="31605"/>
    <cellStyle name="40% - Accent1 4 5 6 3" xfId="50666"/>
    <cellStyle name="40% - Accent1 4 5 7" xfId="20651"/>
    <cellStyle name="40% - Accent1 4 5 8" xfId="39712"/>
    <cellStyle name="40% - Accent1 4 6" xfId="1299"/>
    <cellStyle name="40% - Accent1 4 6 2" xfId="1300"/>
    <cellStyle name="40% - Accent1 4 6 2 2" xfId="7376"/>
    <cellStyle name="40% - Accent1 4 6 2 2 2" xfId="15658"/>
    <cellStyle name="40% - Accent1 4 6 2 2 2 2" xfId="34720"/>
    <cellStyle name="40% - Accent1 4 6 2 2 2 3" xfId="53781"/>
    <cellStyle name="40% - Accent1 4 6 2 2 3" xfId="26442"/>
    <cellStyle name="40% - Accent1 4 6 2 2 4" xfId="45503"/>
    <cellStyle name="40% - Accent1 4 6 2 3" xfId="9870"/>
    <cellStyle name="40% - Accent1 4 6 2 3 2" xfId="18148"/>
    <cellStyle name="40% - Accent1 4 6 2 3 2 2" xfId="37210"/>
    <cellStyle name="40% - Accent1 4 6 2 3 2 3" xfId="56271"/>
    <cellStyle name="40% - Accent1 4 6 2 3 3" xfId="28932"/>
    <cellStyle name="40% - Accent1 4 6 2 3 4" xfId="47993"/>
    <cellStyle name="40% - Accent1 4 6 2 4" xfId="4220"/>
    <cellStyle name="40% - Accent1 4 6 2 4 2" xfId="23330"/>
    <cellStyle name="40% - Accent1 4 6 2 4 3" xfId="42391"/>
    <cellStyle name="40% - Accent1 4 6 2 5" xfId="12546"/>
    <cellStyle name="40% - Accent1 4 6 2 5 2" xfId="31608"/>
    <cellStyle name="40% - Accent1 4 6 2 5 3" xfId="50669"/>
    <cellStyle name="40% - Accent1 4 6 2 6" xfId="20654"/>
    <cellStyle name="40% - Accent1 4 6 2 7" xfId="39715"/>
    <cellStyle name="40% - Accent1 4 6 3" xfId="7375"/>
    <cellStyle name="40% - Accent1 4 6 3 2" xfId="15657"/>
    <cellStyle name="40% - Accent1 4 6 3 2 2" xfId="34719"/>
    <cellStyle name="40% - Accent1 4 6 3 2 3" xfId="53780"/>
    <cellStyle name="40% - Accent1 4 6 3 3" xfId="26441"/>
    <cellStyle name="40% - Accent1 4 6 3 4" xfId="45502"/>
    <cellStyle name="40% - Accent1 4 6 4" xfId="9869"/>
    <cellStyle name="40% - Accent1 4 6 4 2" xfId="18147"/>
    <cellStyle name="40% - Accent1 4 6 4 2 2" xfId="37209"/>
    <cellStyle name="40% - Accent1 4 6 4 2 3" xfId="56270"/>
    <cellStyle name="40% - Accent1 4 6 4 3" xfId="28931"/>
    <cellStyle name="40% - Accent1 4 6 4 4" xfId="47992"/>
    <cellStyle name="40% - Accent1 4 6 5" xfId="4219"/>
    <cellStyle name="40% - Accent1 4 6 5 2" xfId="23329"/>
    <cellStyle name="40% - Accent1 4 6 5 3" xfId="42390"/>
    <cellStyle name="40% - Accent1 4 6 6" xfId="12545"/>
    <cellStyle name="40% - Accent1 4 6 6 2" xfId="31607"/>
    <cellStyle name="40% - Accent1 4 6 6 3" xfId="50668"/>
    <cellStyle name="40% - Accent1 4 6 7" xfId="20653"/>
    <cellStyle name="40% - Accent1 4 6 8" xfId="39714"/>
    <cellStyle name="40% - Accent1 4 7" xfId="1301"/>
    <cellStyle name="40% - Accent1 4 7 2" xfId="7377"/>
    <cellStyle name="40% - Accent1 4 7 2 2" xfId="15659"/>
    <cellStyle name="40% - Accent1 4 7 2 2 2" xfId="34721"/>
    <cellStyle name="40% - Accent1 4 7 2 2 3" xfId="53782"/>
    <cellStyle name="40% - Accent1 4 7 2 3" xfId="26443"/>
    <cellStyle name="40% - Accent1 4 7 2 4" xfId="45504"/>
    <cellStyle name="40% - Accent1 4 7 3" xfId="9871"/>
    <cellStyle name="40% - Accent1 4 7 3 2" xfId="18149"/>
    <cellStyle name="40% - Accent1 4 7 3 2 2" xfId="37211"/>
    <cellStyle name="40% - Accent1 4 7 3 2 3" xfId="56272"/>
    <cellStyle name="40% - Accent1 4 7 3 3" xfId="28933"/>
    <cellStyle name="40% - Accent1 4 7 3 4" xfId="47994"/>
    <cellStyle name="40% - Accent1 4 7 4" xfId="4221"/>
    <cellStyle name="40% - Accent1 4 7 4 2" xfId="23331"/>
    <cellStyle name="40% - Accent1 4 7 4 3" xfId="42392"/>
    <cellStyle name="40% - Accent1 4 7 5" xfId="12547"/>
    <cellStyle name="40% - Accent1 4 7 5 2" xfId="31609"/>
    <cellStyle name="40% - Accent1 4 7 5 3" xfId="50670"/>
    <cellStyle name="40% - Accent1 4 7 6" xfId="20655"/>
    <cellStyle name="40% - Accent1 4 7 7" xfId="39716"/>
    <cellStyle name="40% - Accent1 4 8" xfId="1302"/>
    <cellStyle name="40% - Accent1 4 8 2" xfId="7378"/>
    <cellStyle name="40% - Accent1 4 8 2 2" xfId="15660"/>
    <cellStyle name="40% - Accent1 4 8 2 2 2" xfId="34722"/>
    <cellStyle name="40% - Accent1 4 8 2 2 3" xfId="53783"/>
    <cellStyle name="40% - Accent1 4 8 2 3" xfId="26444"/>
    <cellStyle name="40% - Accent1 4 8 2 4" xfId="45505"/>
    <cellStyle name="40% - Accent1 4 8 3" xfId="9872"/>
    <cellStyle name="40% - Accent1 4 8 3 2" xfId="18150"/>
    <cellStyle name="40% - Accent1 4 8 3 2 2" xfId="37212"/>
    <cellStyle name="40% - Accent1 4 8 3 2 3" xfId="56273"/>
    <cellStyle name="40% - Accent1 4 8 3 3" xfId="28934"/>
    <cellStyle name="40% - Accent1 4 8 3 4" xfId="47995"/>
    <cellStyle name="40% - Accent1 4 8 4" xfId="4222"/>
    <cellStyle name="40% - Accent1 4 8 4 2" xfId="23332"/>
    <cellStyle name="40% - Accent1 4 8 4 3" xfId="42393"/>
    <cellStyle name="40% - Accent1 4 8 5" xfId="12548"/>
    <cellStyle name="40% - Accent1 4 8 5 2" xfId="31610"/>
    <cellStyle name="40% - Accent1 4 8 5 3" xfId="50671"/>
    <cellStyle name="40% - Accent1 4 8 6" xfId="20656"/>
    <cellStyle name="40% - Accent1 4 8 7" xfId="39717"/>
    <cellStyle name="40% - Accent1 4 9" xfId="4223"/>
    <cellStyle name="40% - Accent1 4 9 2" xfId="12549"/>
    <cellStyle name="40% - Accent1 4 9 2 2" xfId="31611"/>
    <cellStyle name="40% - Accent1 4 9 2 3" xfId="50672"/>
    <cellStyle name="40% - Accent1 4 9 3" xfId="23333"/>
    <cellStyle name="40% - Accent1 4 9 4" xfId="42394"/>
    <cellStyle name="40% - Accent1 5" xfId="1303"/>
    <cellStyle name="40% - Accent1 5 10" xfId="4224"/>
    <cellStyle name="40% - Accent1 5 10 2" xfId="23334"/>
    <cellStyle name="40% - Accent1 5 10 3" xfId="42395"/>
    <cellStyle name="40% - Accent1 5 11" xfId="12550"/>
    <cellStyle name="40% - Accent1 5 11 2" xfId="31612"/>
    <cellStyle name="40% - Accent1 5 11 3" xfId="50673"/>
    <cellStyle name="40% - Accent1 5 12" xfId="20657"/>
    <cellStyle name="40% - Accent1 5 13" xfId="39718"/>
    <cellStyle name="40% - Accent1 5 2" xfId="1304"/>
    <cellStyle name="40% - Accent1 5 2 2" xfId="1305"/>
    <cellStyle name="40% - Accent1 5 2 2 2" xfId="7381"/>
    <cellStyle name="40% - Accent1 5 2 2 2 2" xfId="15663"/>
    <cellStyle name="40% - Accent1 5 2 2 2 2 2" xfId="34725"/>
    <cellStyle name="40% - Accent1 5 2 2 2 2 3" xfId="53786"/>
    <cellStyle name="40% - Accent1 5 2 2 2 3" xfId="26447"/>
    <cellStyle name="40% - Accent1 5 2 2 2 4" xfId="45508"/>
    <cellStyle name="40% - Accent1 5 2 2 3" xfId="9875"/>
    <cellStyle name="40% - Accent1 5 2 2 3 2" xfId="18153"/>
    <cellStyle name="40% - Accent1 5 2 2 3 2 2" xfId="37215"/>
    <cellStyle name="40% - Accent1 5 2 2 3 2 3" xfId="56276"/>
    <cellStyle name="40% - Accent1 5 2 2 3 3" xfId="28937"/>
    <cellStyle name="40% - Accent1 5 2 2 3 4" xfId="47998"/>
    <cellStyle name="40% - Accent1 5 2 2 4" xfId="4226"/>
    <cellStyle name="40% - Accent1 5 2 2 4 2" xfId="23336"/>
    <cellStyle name="40% - Accent1 5 2 2 4 3" xfId="42397"/>
    <cellStyle name="40% - Accent1 5 2 2 5" xfId="12552"/>
    <cellStyle name="40% - Accent1 5 2 2 5 2" xfId="31614"/>
    <cellStyle name="40% - Accent1 5 2 2 5 3" xfId="50675"/>
    <cellStyle name="40% - Accent1 5 2 2 6" xfId="20659"/>
    <cellStyle name="40% - Accent1 5 2 2 7" xfId="39720"/>
    <cellStyle name="40% - Accent1 5 2 3" xfId="7380"/>
    <cellStyle name="40% - Accent1 5 2 3 2" xfId="15662"/>
    <cellStyle name="40% - Accent1 5 2 3 2 2" xfId="34724"/>
    <cellStyle name="40% - Accent1 5 2 3 2 3" xfId="53785"/>
    <cellStyle name="40% - Accent1 5 2 3 3" xfId="26446"/>
    <cellStyle name="40% - Accent1 5 2 3 4" xfId="45507"/>
    <cellStyle name="40% - Accent1 5 2 4" xfId="9874"/>
    <cellStyle name="40% - Accent1 5 2 4 2" xfId="18152"/>
    <cellStyle name="40% - Accent1 5 2 4 2 2" xfId="37214"/>
    <cellStyle name="40% - Accent1 5 2 4 2 3" xfId="56275"/>
    <cellStyle name="40% - Accent1 5 2 4 3" xfId="28936"/>
    <cellStyle name="40% - Accent1 5 2 4 4" xfId="47997"/>
    <cellStyle name="40% - Accent1 5 2 5" xfId="4225"/>
    <cellStyle name="40% - Accent1 5 2 5 2" xfId="23335"/>
    <cellStyle name="40% - Accent1 5 2 5 3" xfId="42396"/>
    <cellStyle name="40% - Accent1 5 2 6" xfId="12551"/>
    <cellStyle name="40% - Accent1 5 2 6 2" xfId="31613"/>
    <cellStyle name="40% - Accent1 5 2 6 3" xfId="50674"/>
    <cellStyle name="40% - Accent1 5 2 7" xfId="20658"/>
    <cellStyle name="40% - Accent1 5 2 8" xfId="39719"/>
    <cellStyle name="40% - Accent1 5 3" xfId="1306"/>
    <cellStyle name="40% - Accent1 5 3 2" xfId="1307"/>
    <cellStyle name="40% - Accent1 5 3 2 2" xfId="7383"/>
    <cellStyle name="40% - Accent1 5 3 2 2 2" xfId="15665"/>
    <cellStyle name="40% - Accent1 5 3 2 2 2 2" xfId="34727"/>
    <cellStyle name="40% - Accent1 5 3 2 2 2 3" xfId="53788"/>
    <cellStyle name="40% - Accent1 5 3 2 2 3" xfId="26449"/>
    <cellStyle name="40% - Accent1 5 3 2 2 4" xfId="45510"/>
    <cellStyle name="40% - Accent1 5 3 2 3" xfId="9877"/>
    <cellStyle name="40% - Accent1 5 3 2 3 2" xfId="18155"/>
    <cellStyle name="40% - Accent1 5 3 2 3 2 2" xfId="37217"/>
    <cellStyle name="40% - Accent1 5 3 2 3 2 3" xfId="56278"/>
    <cellStyle name="40% - Accent1 5 3 2 3 3" xfId="28939"/>
    <cellStyle name="40% - Accent1 5 3 2 3 4" xfId="48000"/>
    <cellStyle name="40% - Accent1 5 3 2 4" xfId="4228"/>
    <cellStyle name="40% - Accent1 5 3 2 4 2" xfId="23338"/>
    <cellStyle name="40% - Accent1 5 3 2 4 3" xfId="42399"/>
    <cellStyle name="40% - Accent1 5 3 2 5" xfId="12554"/>
    <cellStyle name="40% - Accent1 5 3 2 5 2" xfId="31616"/>
    <cellStyle name="40% - Accent1 5 3 2 5 3" xfId="50677"/>
    <cellStyle name="40% - Accent1 5 3 2 6" xfId="20661"/>
    <cellStyle name="40% - Accent1 5 3 2 7" xfId="39722"/>
    <cellStyle name="40% - Accent1 5 3 3" xfId="7382"/>
    <cellStyle name="40% - Accent1 5 3 3 2" xfId="15664"/>
    <cellStyle name="40% - Accent1 5 3 3 2 2" xfId="34726"/>
    <cellStyle name="40% - Accent1 5 3 3 2 3" xfId="53787"/>
    <cellStyle name="40% - Accent1 5 3 3 3" xfId="26448"/>
    <cellStyle name="40% - Accent1 5 3 3 4" xfId="45509"/>
    <cellStyle name="40% - Accent1 5 3 4" xfId="9876"/>
    <cellStyle name="40% - Accent1 5 3 4 2" xfId="18154"/>
    <cellStyle name="40% - Accent1 5 3 4 2 2" xfId="37216"/>
    <cellStyle name="40% - Accent1 5 3 4 2 3" xfId="56277"/>
    <cellStyle name="40% - Accent1 5 3 4 3" xfId="28938"/>
    <cellStyle name="40% - Accent1 5 3 4 4" xfId="47999"/>
    <cellStyle name="40% - Accent1 5 3 5" xfId="4227"/>
    <cellStyle name="40% - Accent1 5 3 5 2" xfId="23337"/>
    <cellStyle name="40% - Accent1 5 3 5 3" xfId="42398"/>
    <cellStyle name="40% - Accent1 5 3 6" xfId="12553"/>
    <cellStyle name="40% - Accent1 5 3 6 2" xfId="31615"/>
    <cellStyle name="40% - Accent1 5 3 6 3" xfId="50676"/>
    <cellStyle name="40% - Accent1 5 3 7" xfId="20660"/>
    <cellStyle name="40% - Accent1 5 3 8" xfId="39721"/>
    <cellStyle name="40% - Accent1 5 4" xfId="1308"/>
    <cellStyle name="40% - Accent1 5 4 2" xfId="7384"/>
    <cellStyle name="40% - Accent1 5 4 2 2" xfId="15666"/>
    <cellStyle name="40% - Accent1 5 4 2 2 2" xfId="34728"/>
    <cellStyle name="40% - Accent1 5 4 2 2 3" xfId="53789"/>
    <cellStyle name="40% - Accent1 5 4 2 3" xfId="26450"/>
    <cellStyle name="40% - Accent1 5 4 2 4" xfId="45511"/>
    <cellStyle name="40% - Accent1 5 4 3" xfId="9878"/>
    <cellStyle name="40% - Accent1 5 4 3 2" xfId="18156"/>
    <cellStyle name="40% - Accent1 5 4 3 2 2" xfId="37218"/>
    <cellStyle name="40% - Accent1 5 4 3 2 3" xfId="56279"/>
    <cellStyle name="40% - Accent1 5 4 3 3" xfId="28940"/>
    <cellStyle name="40% - Accent1 5 4 3 4" xfId="48001"/>
    <cellStyle name="40% - Accent1 5 4 4" xfId="4229"/>
    <cellStyle name="40% - Accent1 5 4 4 2" xfId="23339"/>
    <cellStyle name="40% - Accent1 5 4 4 3" xfId="42400"/>
    <cellStyle name="40% - Accent1 5 4 5" xfId="12555"/>
    <cellStyle name="40% - Accent1 5 4 5 2" xfId="31617"/>
    <cellStyle name="40% - Accent1 5 4 5 3" xfId="50678"/>
    <cellStyle name="40% - Accent1 5 4 6" xfId="20662"/>
    <cellStyle name="40% - Accent1 5 4 7" xfId="39723"/>
    <cellStyle name="40% - Accent1 5 5" xfId="1309"/>
    <cellStyle name="40% - Accent1 5 5 2" xfId="7385"/>
    <cellStyle name="40% - Accent1 5 5 2 2" xfId="15667"/>
    <cellStyle name="40% - Accent1 5 5 2 2 2" xfId="34729"/>
    <cellStyle name="40% - Accent1 5 5 2 2 3" xfId="53790"/>
    <cellStyle name="40% - Accent1 5 5 2 3" xfId="26451"/>
    <cellStyle name="40% - Accent1 5 5 2 4" xfId="45512"/>
    <cellStyle name="40% - Accent1 5 5 3" xfId="9879"/>
    <cellStyle name="40% - Accent1 5 5 3 2" xfId="18157"/>
    <cellStyle name="40% - Accent1 5 5 3 2 2" xfId="37219"/>
    <cellStyle name="40% - Accent1 5 5 3 2 3" xfId="56280"/>
    <cellStyle name="40% - Accent1 5 5 3 3" xfId="28941"/>
    <cellStyle name="40% - Accent1 5 5 3 4" xfId="48002"/>
    <cellStyle name="40% - Accent1 5 5 4" xfId="4230"/>
    <cellStyle name="40% - Accent1 5 5 4 2" xfId="23340"/>
    <cellStyle name="40% - Accent1 5 5 4 3" xfId="42401"/>
    <cellStyle name="40% - Accent1 5 5 5" xfId="12556"/>
    <cellStyle name="40% - Accent1 5 5 5 2" xfId="31618"/>
    <cellStyle name="40% - Accent1 5 5 5 3" xfId="50679"/>
    <cellStyle name="40% - Accent1 5 5 6" xfId="20663"/>
    <cellStyle name="40% - Accent1 5 5 7" xfId="39724"/>
    <cellStyle name="40% - Accent1 5 6" xfId="4231"/>
    <cellStyle name="40% - Accent1 5 6 2" xfId="12557"/>
    <cellStyle name="40% - Accent1 5 6 2 2" xfId="31619"/>
    <cellStyle name="40% - Accent1 5 6 2 3" xfId="50680"/>
    <cellStyle name="40% - Accent1 5 6 3" xfId="23341"/>
    <cellStyle name="40% - Accent1 5 6 4" xfId="42402"/>
    <cellStyle name="40% - Accent1 5 7" xfId="5736"/>
    <cellStyle name="40% - Accent1 5 7 2" xfId="14021"/>
    <cellStyle name="40% - Accent1 5 7 2 2" xfId="33083"/>
    <cellStyle name="40% - Accent1 5 7 2 3" xfId="52144"/>
    <cellStyle name="40% - Accent1 5 7 3" xfId="24805"/>
    <cellStyle name="40% - Accent1 5 7 4" xfId="43866"/>
    <cellStyle name="40% - Accent1 5 8" xfId="7379"/>
    <cellStyle name="40% - Accent1 5 8 2" xfId="15661"/>
    <cellStyle name="40% - Accent1 5 8 2 2" xfId="34723"/>
    <cellStyle name="40% - Accent1 5 8 2 3" xfId="53784"/>
    <cellStyle name="40% - Accent1 5 8 3" xfId="26445"/>
    <cellStyle name="40% - Accent1 5 8 4" xfId="45506"/>
    <cellStyle name="40% - Accent1 5 9" xfId="9873"/>
    <cellStyle name="40% - Accent1 5 9 2" xfId="18151"/>
    <cellStyle name="40% - Accent1 5 9 2 2" xfId="37213"/>
    <cellStyle name="40% - Accent1 5 9 2 3" xfId="56274"/>
    <cellStyle name="40% - Accent1 5 9 3" xfId="28935"/>
    <cellStyle name="40% - Accent1 5 9 4" xfId="47996"/>
    <cellStyle name="40% - Accent1 6" xfId="1310"/>
    <cellStyle name="40% - Accent1 6 10" xfId="4232"/>
    <cellStyle name="40% - Accent1 6 10 2" xfId="23342"/>
    <cellStyle name="40% - Accent1 6 10 3" xfId="42403"/>
    <cellStyle name="40% - Accent1 6 11" xfId="12558"/>
    <cellStyle name="40% - Accent1 6 11 2" xfId="31620"/>
    <cellStyle name="40% - Accent1 6 11 3" xfId="50681"/>
    <cellStyle name="40% - Accent1 6 12" xfId="20664"/>
    <cellStyle name="40% - Accent1 6 13" xfId="39725"/>
    <cellStyle name="40% - Accent1 6 2" xfId="1311"/>
    <cellStyle name="40% - Accent1 6 2 2" xfId="1312"/>
    <cellStyle name="40% - Accent1 6 2 2 2" xfId="7388"/>
    <cellStyle name="40% - Accent1 6 2 2 2 2" xfId="15670"/>
    <cellStyle name="40% - Accent1 6 2 2 2 2 2" xfId="34732"/>
    <cellStyle name="40% - Accent1 6 2 2 2 2 3" xfId="53793"/>
    <cellStyle name="40% - Accent1 6 2 2 2 3" xfId="26454"/>
    <cellStyle name="40% - Accent1 6 2 2 2 4" xfId="45515"/>
    <cellStyle name="40% - Accent1 6 2 2 3" xfId="9882"/>
    <cellStyle name="40% - Accent1 6 2 2 3 2" xfId="18160"/>
    <cellStyle name="40% - Accent1 6 2 2 3 2 2" xfId="37222"/>
    <cellStyle name="40% - Accent1 6 2 2 3 2 3" xfId="56283"/>
    <cellStyle name="40% - Accent1 6 2 2 3 3" xfId="28944"/>
    <cellStyle name="40% - Accent1 6 2 2 3 4" xfId="48005"/>
    <cellStyle name="40% - Accent1 6 2 2 4" xfId="4234"/>
    <cellStyle name="40% - Accent1 6 2 2 4 2" xfId="23344"/>
    <cellStyle name="40% - Accent1 6 2 2 4 3" xfId="42405"/>
    <cellStyle name="40% - Accent1 6 2 2 5" xfId="12560"/>
    <cellStyle name="40% - Accent1 6 2 2 5 2" xfId="31622"/>
    <cellStyle name="40% - Accent1 6 2 2 5 3" xfId="50683"/>
    <cellStyle name="40% - Accent1 6 2 2 6" xfId="20666"/>
    <cellStyle name="40% - Accent1 6 2 2 7" xfId="39727"/>
    <cellStyle name="40% - Accent1 6 2 3" xfId="7387"/>
    <cellStyle name="40% - Accent1 6 2 3 2" xfId="15669"/>
    <cellStyle name="40% - Accent1 6 2 3 2 2" xfId="34731"/>
    <cellStyle name="40% - Accent1 6 2 3 2 3" xfId="53792"/>
    <cellStyle name="40% - Accent1 6 2 3 3" xfId="26453"/>
    <cellStyle name="40% - Accent1 6 2 3 4" xfId="45514"/>
    <cellStyle name="40% - Accent1 6 2 4" xfId="9881"/>
    <cellStyle name="40% - Accent1 6 2 4 2" xfId="18159"/>
    <cellStyle name="40% - Accent1 6 2 4 2 2" xfId="37221"/>
    <cellStyle name="40% - Accent1 6 2 4 2 3" xfId="56282"/>
    <cellStyle name="40% - Accent1 6 2 4 3" xfId="28943"/>
    <cellStyle name="40% - Accent1 6 2 4 4" xfId="48004"/>
    <cellStyle name="40% - Accent1 6 2 5" xfId="4233"/>
    <cellStyle name="40% - Accent1 6 2 5 2" xfId="23343"/>
    <cellStyle name="40% - Accent1 6 2 5 3" xfId="42404"/>
    <cellStyle name="40% - Accent1 6 2 6" xfId="12559"/>
    <cellStyle name="40% - Accent1 6 2 6 2" xfId="31621"/>
    <cellStyle name="40% - Accent1 6 2 6 3" xfId="50682"/>
    <cellStyle name="40% - Accent1 6 2 7" xfId="20665"/>
    <cellStyle name="40% - Accent1 6 2 8" xfId="39726"/>
    <cellStyle name="40% - Accent1 6 3" xfId="1313"/>
    <cellStyle name="40% - Accent1 6 3 2" xfId="1314"/>
    <cellStyle name="40% - Accent1 6 3 2 2" xfId="7390"/>
    <cellStyle name="40% - Accent1 6 3 2 2 2" xfId="15672"/>
    <cellStyle name="40% - Accent1 6 3 2 2 2 2" xfId="34734"/>
    <cellStyle name="40% - Accent1 6 3 2 2 2 3" xfId="53795"/>
    <cellStyle name="40% - Accent1 6 3 2 2 3" xfId="26456"/>
    <cellStyle name="40% - Accent1 6 3 2 2 4" xfId="45517"/>
    <cellStyle name="40% - Accent1 6 3 2 3" xfId="9884"/>
    <cellStyle name="40% - Accent1 6 3 2 3 2" xfId="18162"/>
    <cellStyle name="40% - Accent1 6 3 2 3 2 2" xfId="37224"/>
    <cellStyle name="40% - Accent1 6 3 2 3 2 3" xfId="56285"/>
    <cellStyle name="40% - Accent1 6 3 2 3 3" xfId="28946"/>
    <cellStyle name="40% - Accent1 6 3 2 3 4" xfId="48007"/>
    <cellStyle name="40% - Accent1 6 3 2 4" xfId="4236"/>
    <cellStyle name="40% - Accent1 6 3 2 4 2" xfId="23346"/>
    <cellStyle name="40% - Accent1 6 3 2 4 3" xfId="42407"/>
    <cellStyle name="40% - Accent1 6 3 2 5" xfId="12562"/>
    <cellStyle name="40% - Accent1 6 3 2 5 2" xfId="31624"/>
    <cellStyle name="40% - Accent1 6 3 2 5 3" xfId="50685"/>
    <cellStyle name="40% - Accent1 6 3 2 6" xfId="20668"/>
    <cellStyle name="40% - Accent1 6 3 2 7" xfId="39729"/>
    <cellStyle name="40% - Accent1 6 3 3" xfId="7389"/>
    <cellStyle name="40% - Accent1 6 3 3 2" xfId="15671"/>
    <cellStyle name="40% - Accent1 6 3 3 2 2" xfId="34733"/>
    <cellStyle name="40% - Accent1 6 3 3 2 3" xfId="53794"/>
    <cellStyle name="40% - Accent1 6 3 3 3" xfId="26455"/>
    <cellStyle name="40% - Accent1 6 3 3 4" xfId="45516"/>
    <cellStyle name="40% - Accent1 6 3 4" xfId="9883"/>
    <cellStyle name="40% - Accent1 6 3 4 2" xfId="18161"/>
    <cellStyle name="40% - Accent1 6 3 4 2 2" xfId="37223"/>
    <cellStyle name="40% - Accent1 6 3 4 2 3" xfId="56284"/>
    <cellStyle name="40% - Accent1 6 3 4 3" xfId="28945"/>
    <cellStyle name="40% - Accent1 6 3 4 4" xfId="48006"/>
    <cellStyle name="40% - Accent1 6 3 5" xfId="4235"/>
    <cellStyle name="40% - Accent1 6 3 5 2" xfId="23345"/>
    <cellStyle name="40% - Accent1 6 3 5 3" xfId="42406"/>
    <cellStyle name="40% - Accent1 6 3 6" xfId="12561"/>
    <cellStyle name="40% - Accent1 6 3 6 2" xfId="31623"/>
    <cellStyle name="40% - Accent1 6 3 6 3" xfId="50684"/>
    <cellStyle name="40% - Accent1 6 3 7" xfId="20667"/>
    <cellStyle name="40% - Accent1 6 3 8" xfId="39728"/>
    <cellStyle name="40% - Accent1 6 4" xfId="1315"/>
    <cellStyle name="40% - Accent1 6 4 2" xfId="7391"/>
    <cellStyle name="40% - Accent1 6 4 2 2" xfId="15673"/>
    <cellStyle name="40% - Accent1 6 4 2 2 2" xfId="34735"/>
    <cellStyle name="40% - Accent1 6 4 2 2 3" xfId="53796"/>
    <cellStyle name="40% - Accent1 6 4 2 3" xfId="26457"/>
    <cellStyle name="40% - Accent1 6 4 2 4" xfId="45518"/>
    <cellStyle name="40% - Accent1 6 4 3" xfId="9885"/>
    <cellStyle name="40% - Accent1 6 4 3 2" xfId="18163"/>
    <cellStyle name="40% - Accent1 6 4 3 2 2" xfId="37225"/>
    <cellStyle name="40% - Accent1 6 4 3 2 3" xfId="56286"/>
    <cellStyle name="40% - Accent1 6 4 3 3" xfId="28947"/>
    <cellStyle name="40% - Accent1 6 4 3 4" xfId="48008"/>
    <cellStyle name="40% - Accent1 6 4 4" xfId="4237"/>
    <cellStyle name="40% - Accent1 6 4 4 2" xfId="23347"/>
    <cellStyle name="40% - Accent1 6 4 4 3" xfId="42408"/>
    <cellStyle name="40% - Accent1 6 4 5" xfId="12563"/>
    <cellStyle name="40% - Accent1 6 4 5 2" xfId="31625"/>
    <cellStyle name="40% - Accent1 6 4 5 3" xfId="50686"/>
    <cellStyle name="40% - Accent1 6 4 6" xfId="20669"/>
    <cellStyle name="40% - Accent1 6 4 7" xfId="39730"/>
    <cellStyle name="40% - Accent1 6 5" xfId="1316"/>
    <cellStyle name="40% - Accent1 6 5 2" xfId="7392"/>
    <cellStyle name="40% - Accent1 6 5 2 2" xfId="15674"/>
    <cellStyle name="40% - Accent1 6 5 2 2 2" xfId="34736"/>
    <cellStyle name="40% - Accent1 6 5 2 2 3" xfId="53797"/>
    <cellStyle name="40% - Accent1 6 5 2 3" xfId="26458"/>
    <cellStyle name="40% - Accent1 6 5 2 4" xfId="45519"/>
    <cellStyle name="40% - Accent1 6 5 3" xfId="9886"/>
    <cellStyle name="40% - Accent1 6 5 3 2" xfId="18164"/>
    <cellStyle name="40% - Accent1 6 5 3 2 2" xfId="37226"/>
    <cellStyle name="40% - Accent1 6 5 3 2 3" xfId="56287"/>
    <cellStyle name="40% - Accent1 6 5 3 3" xfId="28948"/>
    <cellStyle name="40% - Accent1 6 5 3 4" xfId="48009"/>
    <cellStyle name="40% - Accent1 6 5 4" xfId="4238"/>
    <cellStyle name="40% - Accent1 6 5 4 2" xfId="23348"/>
    <cellStyle name="40% - Accent1 6 5 4 3" xfId="42409"/>
    <cellStyle name="40% - Accent1 6 5 5" xfId="12564"/>
    <cellStyle name="40% - Accent1 6 5 5 2" xfId="31626"/>
    <cellStyle name="40% - Accent1 6 5 5 3" xfId="50687"/>
    <cellStyle name="40% - Accent1 6 5 6" xfId="20670"/>
    <cellStyle name="40% - Accent1 6 5 7" xfId="39731"/>
    <cellStyle name="40% - Accent1 6 6" xfId="4239"/>
    <cellStyle name="40% - Accent1 6 6 2" xfId="12565"/>
    <cellStyle name="40% - Accent1 6 6 2 2" xfId="31627"/>
    <cellStyle name="40% - Accent1 6 6 2 3" xfId="50688"/>
    <cellStyle name="40% - Accent1 6 6 3" xfId="23349"/>
    <cellStyle name="40% - Accent1 6 6 4" xfId="42410"/>
    <cellStyle name="40% - Accent1 6 7" xfId="5825"/>
    <cellStyle name="40% - Accent1 6 7 2" xfId="14107"/>
    <cellStyle name="40% - Accent1 6 7 2 2" xfId="33169"/>
    <cellStyle name="40% - Accent1 6 7 2 3" xfId="52230"/>
    <cellStyle name="40% - Accent1 6 7 3" xfId="24891"/>
    <cellStyle name="40% - Accent1 6 7 4" xfId="43952"/>
    <cellStyle name="40% - Accent1 6 8" xfId="7386"/>
    <cellStyle name="40% - Accent1 6 8 2" xfId="15668"/>
    <cellStyle name="40% - Accent1 6 8 2 2" xfId="34730"/>
    <cellStyle name="40% - Accent1 6 8 2 3" xfId="53791"/>
    <cellStyle name="40% - Accent1 6 8 3" xfId="26452"/>
    <cellStyle name="40% - Accent1 6 8 4" xfId="45513"/>
    <cellStyle name="40% - Accent1 6 9" xfId="9880"/>
    <cellStyle name="40% - Accent1 6 9 2" xfId="18158"/>
    <cellStyle name="40% - Accent1 6 9 2 2" xfId="37220"/>
    <cellStyle name="40% - Accent1 6 9 2 3" xfId="56281"/>
    <cellStyle name="40% - Accent1 6 9 3" xfId="28942"/>
    <cellStyle name="40% - Accent1 6 9 4" xfId="48003"/>
    <cellStyle name="40% - Accent1 7" xfId="1317"/>
    <cellStyle name="40% - Accent1 7 10" xfId="4240"/>
    <cellStyle name="40% - Accent1 7 10 2" xfId="23350"/>
    <cellStyle name="40% - Accent1 7 10 3" xfId="42411"/>
    <cellStyle name="40% - Accent1 7 11" xfId="12566"/>
    <cellStyle name="40% - Accent1 7 11 2" xfId="31628"/>
    <cellStyle name="40% - Accent1 7 11 3" xfId="50689"/>
    <cellStyle name="40% - Accent1 7 12" xfId="20671"/>
    <cellStyle name="40% - Accent1 7 13" xfId="39732"/>
    <cellStyle name="40% - Accent1 7 2" xfId="1318"/>
    <cellStyle name="40% - Accent1 7 2 2" xfId="1319"/>
    <cellStyle name="40% - Accent1 7 2 2 2" xfId="7395"/>
    <cellStyle name="40% - Accent1 7 2 2 2 2" xfId="15677"/>
    <cellStyle name="40% - Accent1 7 2 2 2 2 2" xfId="34739"/>
    <cellStyle name="40% - Accent1 7 2 2 2 2 3" xfId="53800"/>
    <cellStyle name="40% - Accent1 7 2 2 2 3" xfId="26461"/>
    <cellStyle name="40% - Accent1 7 2 2 2 4" xfId="45522"/>
    <cellStyle name="40% - Accent1 7 2 2 3" xfId="9889"/>
    <cellStyle name="40% - Accent1 7 2 2 3 2" xfId="18167"/>
    <cellStyle name="40% - Accent1 7 2 2 3 2 2" xfId="37229"/>
    <cellStyle name="40% - Accent1 7 2 2 3 2 3" xfId="56290"/>
    <cellStyle name="40% - Accent1 7 2 2 3 3" xfId="28951"/>
    <cellStyle name="40% - Accent1 7 2 2 3 4" xfId="48012"/>
    <cellStyle name="40% - Accent1 7 2 2 4" xfId="4242"/>
    <cellStyle name="40% - Accent1 7 2 2 4 2" xfId="23352"/>
    <cellStyle name="40% - Accent1 7 2 2 4 3" xfId="42413"/>
    <cellStyle name="40% - Accent1 7 2 2 5" xfId="12568"/>
    <cellStyle name="40% - Accent1 7 2 2 5 2" xfId="31630"/>
    <cellStyle name="40% - Accent1 7 2 2 5 3" xfId="50691"/>
    <cellStyle name="40% - Accent1 7 2 2 6" xfId="20673"/>
    <cellStyle name="40% - Accent1 7 2 2 7" xfId="39734"/>
    <cellStyle name="40% - Accent1 7 2 3" xfId="7394"/>
    <cellStyle name="40% - Accent1 7 2 3 2" xfId="15676"/>
    <cellStyle name="40% - Accent1 7 2 3 2 2" xfId="34738"/>
    <cellStyle name="40% - Accent1 7 2 3 2 3" xfId="53799"/>
    <cellStyle name="40% - Accent1 7 2 3 3" xfId="26460"/>
    <cellStyle name="40% - Accent1 7 2 3 4" xfId="45521"/>
    <cellStyle name="40% - Accent1 7 2 4" xfId="9888"/>
    <cellStyle name="40% - Accent1 7 2 4 2" xfId="18166"/>
    <cellStyle name="40% - Accent1 7 2 4 2 2" xfId="37228"/>
    <cellStyle name="40% - Accent1 7 2 4 2 3" xfId="56289"/>
    <cellStyle name="40% - Accent1 7 2 4 3" xfId="28950"/>
    <cellStyle name="40% - Accent1 7 2 4 4" xfId="48011"/>
    <cellStyle name="40% - Accent1 7 2 5" xfId="4241"/>
    <cellStyle name="40% - Accent1 7 2 5 2" xfId="23351"/>
    <cellStyle name="40% - Accent1 7 2 5 3" xfId="42412"/>
    <cellStyle name="40% - Accent1 7 2 6" xfId="12567"/>
    <cellStyle name="40% - Accent1 7 2 6 2" xfId="31629"/>
    <cellStyle name="40% - Accent1 7 2 6 3" xfId="50690"/>
    <cellStyle name="40% - Accent1 7 2 7" xfId="20672"/>
    <cellStyle name="40% - Accent1 7 2 8" xfId="39733"/>
    <cellStyle name="40% - Accent1 7 3" xfId="1320"/>
    <cellStyle name="40% - Accent1 7 3 2" xfId="1321"/>
    <cellStyle name="40% - Accent1 7 3 2 2" xfId="7397"/>
    <cellStyle name="40% - Accent1 7 3 2 2 2" xfId="15679"/>
    <cellStyle name="40% - Accent1 7 3 2 2 2 2" xfId="34741"/>
    <cellStyle name="40% - Accent1 7 3 2 2 2 3" xfId="53802"/>
    <cellStyle name="40% - Accent1 7 3 2 2 3" xfId="26463"/>
    <cellStyle name="40% - Accent1 7 3 2 2 4" xfId="45524"/>
    <cellStyle name="40% - Accent1 7 3 2 3" xfId="9891"/>
    <cellStyle name="40% - Accent1 7 3 2 3 2" xfId="18169"/>
    <cellStyle name="40% - Accent1 7 3 2 3 2 2" xfId="37231"/>
    <cellStyle name="40% - Accent1 7 3 2 3 2 3" xfId="56292"/>
    <cellStyle name="40% - Accent1 7 3 2 3 3" xfId="28953"/>
    <cellStyle name="40% - Accent1 7 3 2 3 4" xfId="48014"/>
    <cellStyle name="40% - Accent1 7 3 2 4" xfId="4244"/>
    <cellStyle name="40% - Accent1 7 3 2 4 2" xfId="23354"/>
    <cellStyle name="40% - Accent1 7 3 2 4 3" xfId="42415"/>
    <cellStyle name="40% - Accent1 7 3 2 5" xfId="12570"/>
    <cellStyle name="40% - Accent1 7 3 2 5 2" xfId="31632"/>
    <cellStyle name="40% - Accent1 7 3 2 5 3" xfId="50693"/>
    <cellStyle name="40% - Accent1 7 3 2 6" xfId="20675"/>
    <cellStyle name="40% - Accent1 7 3 2 7" xfId="39736"/>
    <cellStyle name="40% - Accent1 7 3 3" xfId="7396"/>
    <cellStyle name="40% - Accent1 7 3 3 2" xfId="15678"/>
    <cellStyle name="40% - Accent1 7 3 3 2 2" xfId="34740"/>
    <cellStyle name="40% - Accent1 7 3 3 2 3" xfId="53801"/>
    <cellStyle name="40% - Accent1 7 3 3 3" xfId="26462"/>
    <cellStyle name="40% - Accent1 7 3 3 4" xfId="45523"/>
    <cellStyle name="40% - Accent1 7 3 4" xfId="9890"/>
    <cellStyle name="40% - Accent1 7 3 4 2" xfId="18168"/>
    <cellStyle name="40% - Accent1 7 3 4 2 2" xfId="37230"/>
    <cellStyle name="40% - Accent1 7 3 4 2 3" xfId="56291"/>
    <cellStyle name="40% - Accent1 7 3 4 3" xfId="28952"/>
    <cellStyle name="40% - Accent1 7 3 4 4" xfId="48013"/>
    <cellStyle name="40% - Accent1 7 3 5" xfId="4243"/>
    <cellStyle name="40% - Accent1 7 3 5 2" xfId="23353"/>
    <cellStyle name="40% - Accent1 7 3 5 3" xfId="42414"/>
    <cellStyle name="40% - Accent1 7 3 6" xfId="12569"/>
    <cellStyle name="40% - Accent1 7 3 6 2" xfId="31631"/>
    <cellStyle name="40% - Accent1 7 3 6 3" xfId="50692"/>
    <cellStyle name="40% - Accent1 7 3 7" xfId="20674"/>
    <cellStyle name="40% - Accent1 7 3 8" xfId="39735"/>
    <cellStyle name="40% - Accent1 7 4" xfId="1322"/>
    <cellStyle name="40% - Accent1 7 4 2" xfId="7398"/>
    <cellStyle name="40% - Accent1 7 4 2 2" xfId="15680"/>
    <cellStyle name="40% - Accent1 7 4 2 2 2" xfId="34742"/>
    <cellStyle name="40% - Accent1 7 4 2 2 3" xfId="53803"/>
    <cellStyle name="40% - Accent1 7 4 2 3" xfId="26464"/>
    <cellStyle name="40% - Accent1 7 4 2 4" xfId="45525"/>
    <cellStyle name="40% - Accent1 7 4 3" xfId="9892"/>
    <cellStyle name="40% - Accent1 7 4 3 2" xfId="18170"/>
    <cellStyle name="40% - Accent1 7 4 3 2 2" xfId="37232"/>
    <cellStyle name="40% - Accent1 7 4 3 2 3" xfId="56293"/>
    <cellStyle name="40% - Accent1 7 4 3 3" xfId="28954"/>
    <cellStyle name="40% - Accent1 7 4 3 4" xfId="48015"/>
    <cellStyle name="40% - Accent1 7 4 4" xfId="4245"/>
    <cellStyle name="40% - Accent1 7 4 4 2" xfId="23355"/>
    <cellStyle name="40% - Accent1 7 4 4 3" xfId="42416"/>
    <cellStyle name="40% - Accent1 7 4 5" xfId="12571"/>
    <cellStyle name="40% - Accent1 7 4 5 2" xfId="31633"/>
    <cellStyle name="40% - Accent1 7 4 5 3" xfId="50694"/>
    <cellStyle name="40% - Accent1 7 4 6" xfId="20676"/>
    <cellStyle name="40% - Accent1 7 4 7" xfId="39737"/>
    <cellStyle name="40% - Accent1 7 5" xfId="1323"/>
    <cellStyle name="40% - Accent1 7 5 2" xfId="7399"/>
    <cellStyle name="40% - Accent1 7 5 2 2" xfId="15681"/>
    <cellStyle name="40% - Accent1 7 5 2 2 2" xfId="34743"/>
    <cellStyle name="40% - Accent1 7 5 2 2 3" xfId="53804"/>
    <cellStyle name="40% - Accent1 7 5 2 3" xfId="26465"/>
    <cellStyle name="40% - Accent1 7 5 2 4" xfId="45526"/>
    <cellStyle name="40% - Accent1 7 5 3" xfId="9893"/>
    <cellStyle name="40% - Accent1 7 5 3 2" xfId="18171"/>
    <cellStyle name="40% - Accent1 7 5 3 2 2" xfId="37233"/>
    <cellStyle name="40% - Accent1 7 5 3 2 3" xfId="56294"/>
    <cellStyle name="40% - Accent1 7 5 3 3" xfId="28955"/>
    <cellStyle name="40% - Accent1 7 5 3 4" xfId="48016"/>
    <cellStyle name="40% - Accent1 7 5 4" xfId="4246"/>
    <cellStyle name="40% - Accent1 7 5 4 2" xfId="23356"/>
    <cellStyle name="40% - Accent1 7 5 4 3" xfId="42417"/>
    <cellStyle name="40% - Accent1 7 5 5" xfId="12572"/>
    <cellStyle name="40% - Accent1 7 5 5 2" xfId="31634"/>
    <cellStyle name="40% - Accent1 7 5 5 3" xfId="50695"/>
    <cellStyle name="40% - Accent1 7 5 6" xfId="20677"/>
    <cellStyle name="40% - Accent1 7 5 7" xfId="39738"/>
    <cellStyle name="40% - Accent1 7 6" xfId="4247"/>
    <cellStyle name="40% - Accent1 7 6 2" xfId="12573"/>
    <cellStyle name="40% - Accent1 7 6 2 2" xfId="31635"/>
    <cellStyle name="40% - Accent1 7 6 2 3" xfId="50696"/>
    <cellStyle name="40% - Accent1 7 6 3" xfId="23357"/>
    <cellStyle name="40% - Accent1 7 6 4" xfId="42418"/>
    <cellStyle name="40% - Accent1 7 7" xfId="5911"/>
    <cellStyle name="40% - Accent1 7 7 2" xfId="14193"/>
    <cellStyle name="40% - Accent1 7 7 2 2" xfId="33255"/>
    <cellStyle name="40% - Accent1 7 7 2 3" xfId="52316"/>
    <cellStyle name="40% - Accent1 7 7 3" xfId="24977"/>
    <cellStyle name="40% - Accent1 7 7 4" xfId="44038"/>
    <cellStyle name="40% - Accent1 7 8" xfId="7393"/>
    <cellStyle name="40% - Accent1 7 8 2" xfId="15675"/>
    <cellStyle name="40% - Accent1 7 8 2 2" xfId="34737"/>
    <cellStyle name="40% - Accent1 7 8 2 3" xfId="53798"/>
    <cellStyle name="40% - Accent1 7 8 3" xfId="26459"/>
    <cellStyle name="40% - Accent1 7 8 4" xfId="45520"/>
    <cellStyle name="40% - Accent1 7 9" xfId="9887"/>
    <cellStyle name="40% - Accent1 7 9 2" xfId="18165"/>
    <cellStyle name="40% - Accent1 7 9 2 2" xfId="37227"/>
    <cellStyle name="40% - Accent1 7 9 2 3" xfId="56288"/>
    <cellStyle name="40% - Accent1 7 9 3" xfId="28949"/>
    <cellStyle name="40% - Accent1 7 9 4" xfId="48010"/>
    <cellStyle name="40% - Accent1 8" xfId="1324"/>
    <cellStyle name="40% - Accent1 8 10" xfId="4248"/>
    <cellStyle name="40% - Accent1 8 10 2" xfId="23358"/>
    <cellStyle name="40% - Accent1 8 10 3" xfId="42419"/>
    <cellStyle name="40% - Accent1 8 11" xfId="12574"/>
    <cellStyle name="40% - Accent1 8 11 2" xfId="31636"/>
    <cellStyle name="40% - Accent1 8 11 3" xfId="50697"/>
    <cellStyle name="40% - Accent1 8 12" xfId="20678"/>
    <cellStyle name="40% - Accent1 8 13" xfId="39739"/>
    <cellStyle name="40% - Accent1 8 2" xfId="1325"/>
    <cellStyle name="40% - Accent1 8 2 2" xfId="1326"/>
    <cellStyle name="40% - Accent1 8 2 2 2" xfId="7402"/>
    <cellStyle name="40% - Accent1 8 2 2 2 2" xfId="15684"/>
    <cellStyle name="40% - Accent1 8 2 2 2 2 2" xfId="34746"/>
    <cellStyle name="40% - Accent1 8 2 2 2 2 3" xfId="53807"/>
    <cellStyle name="40% - Accent1 8 2 2 2 3" xfId="26468"/>
    <cellStyle name="40% - Accent1 8 2 2 2 4" xfId="45529"/>
    <cellStyle name="40% - Accent1 8 2 2 3" xfId="9896"/>
    <cellStyle name="40% - Accent1 8 2 2 3 2" xfId="18174"/>
    <cellStyle name="40% - Accent1 8 2 2 3 2 2" xfId="37236"/>
    <cellStyle name="40% - Accent1 8 2 2 3 2 3" xfId="56297"/>
    <cellStyle name="40% - Accent1 8 2 2 3 3" xfId="28958"/>
    <cellStyle name="40% - Accent1 8 2 2 3 4" xfId="48019"/>
    <cellStyle name="40% - Accent1 8 2 2 4" xfId="4250"/>
    <cellStyle name="40% - Accent1 8 2 2 4 2" xfId="23360"/>
    <cellStyle name="40% - Accent1 8 2 2 4 3" xfId="42421"/>
    <cellStyle name="40% - Accent1 8 2 2 5" xfId="12576"/>
    <cellStyle name="40% - Accent1 8 2 2 5 2" xfId="31638"/>
    <cellStyle name="40% - Accent1 8 2 2 5 3" xfId="50699"/>
    <cellStyle name="40% - Accent1 8 2 2 6" xfId="20680"/>
    <cellStyle name="40% - Accent1 8 2 2 7" xfId="39741"/>
    <cellStyle name="40% - Accent1 8 2 3" xfId="7401"/>
    <cellStyle name="40% - Accent1 8 2 3 2" xfId="15683"/>
    <cellStyle name="40% - Accent1 8 2 3 2 2" xfId="34745"/>
    <cellStyle name="40% - Accent1 8 2 3 2 3" xfId="53806"/>
    <cellStyle name="40% - Accent1 8 2 3 3" xfId="26467"/>
    <cellStyle name="40% - Accent1 8 2 3 4" xfId="45528"/>
    <cellStyle name="40% - Accent1 8 2 4" xfId="9895"/>
    <cellStyle name="40% - Accent1 8 2 4 2" xfId="18173"/>
    <cellStyle name="40% - Accent1 8 2 4 2 2" xfId="37235"/>
    <cellStyle name="40% - Accent1 8 2 4 2 3" xfId="56296"/>
    <cellStyle name="40% - Accent1 8 2 4 3" xfId="28957"/>
    <cellStyle name="40% - Accent1 8 2 4 4" xfId="48018"/>
    <cellStyle name="40% - Accent1 8 2 5" xfId="4249"/>
    <cellStyle name="40% - Accent1 8 2 5 2" xfId="23359"/>
    <cellStyle name="40% - Accent1 8 2 5 3" xfId="42420"/>
    <cellStyle name="40% - Accent1 8 2 6" xfId="12575"/>
    <cellStyle name="40% - Accent1 8 2 6 2" xfId="31637"/>
    <cellStyle name="40% - Accent1 8 2 6 3" xfId="50698"/>
    <cellStyle name="40% - Accent1 8 2 7" xfId="20679"/>
    <cellStyle name="40% - Accent1 8 2 8" xfId="39740"/>
    <cellStyle name="40% - Accent1 8 3" xfId="1327"/>
    <cellStyle name="40% - Accent1 8 3 2" xfId="1328"/>
    <cellStyle name="40% - Accent1 8 3 2 2" xfId="7404"/>
    <cellStyle name="40% - Accent1 8 3 2 2 2" xfId="15686"/>
    <cellStyle name="40% - Accent1 8 3 2 2 2 2" xfId="34748"/>
    <cellStyle name="40% - Accent1 8 3 2 2 2 3" xfId="53809"/>
    <cellStyle name="40% - Accent1 8 3 2 2 3" xfId="26470"/>
    <cellStyle name="40% - Accent1 8 3 2 2 4" xfId="45531"/>
    <cellStyle name="40% - Accent1 8 3 2 3" xfId="9898"/>
    <cellStyle name="40% - Accent1 8 3 2 3 2" xfId="18176"/>
    <cellStyle name="40% - Accent1 8 3 2 3 2 2" xfId="37238"/>
    <cellStyle name="40% - Accent1 8 3 2 3 2 3" xfId="56299"/>
    <cellStyle name="40% - Accent1 8 3 2 3 3" xfId="28960"/>
    <cellStyle name="40% - Accent1 8 3 2 3 4" xfId="48021"/>
    <cellStyle name="40% - Accent1 8 3 2 4" xfId="4252"/>
    <cellStyle name="40% - Accent1 8 3 2 4 2" xfId="23362"/>
    <cellStyle name="40% - Accent1 8 3 2 4 3" xfId="42423"/>
    <cellStyle name="40% - Accent1 8 3 2 5" xfId="12578"/>
    <cellStyle name="40% - Accent1 8 3 2 5 2" xfId="31640"/>
    <cellStyle name="40% - Accent1 8 3 2 5 3" xfId="50701"/>
    <cellStyle name="40% - Accent1 8 3 2 6" xfId="20682"/>
    <cellStyle name="40% - Accent1 8 3 2 7" xfId="39743"/>
    <cellStyle name="40% - Accent1 8 3 3" xfId="7403"/>
    <cellStyle name="40% - Accent1 8 3 3 2" xfId="15685"/>
    <cellStyle name="40% - Accent1 8 3 3 2 2" xfId="34747"/>
    <cellStyle name="40% - Accent1 8 3 3 2 3" xfId="53808"/>
    <cellStyle name="40% - Accent1 8 3 3 3" xfId="26469"/>
    <cellStyle name="40% - Accent1 8 3 3 4" xfId="45530"/>
    <cellStyle name="40% - Accent1 8 3 4" xfId="9897"/>
    <cellStyle name="40% - Accent1 8 3 4 2" xfId="18175"/>
    <cellStyle name="40% - Accent1 8 3 4 2 2" xfId="37237"/>
    <cellStyle name="40% - Accent1 8 3 4 2 3" xfId="56298"/>
    <cellStyle name="40% - Accent1 8 3 4 3" xfId="28959"/>
    <cellStyle name="40% - Accent1 8 3 4 4" xfId="48020"/>
    <cellStyle name="40% - Accent1 8 3 5" xfId="4251"/>
    <cellStyle name="40% - Accent1 8 3 5 2" xfId="23361"/>
    <cellStyle name="40% - Accent1 8 3 5 3" xfId="42422"/>
    <cellStyle name="40% - Accent1 8 3 6" xfId="12577"/>
    <cellStyle name="40% - Accent1 8 3 6 2" xfId="31639"/>
    <cellStyle name="40% - Accent1 8 3 6 3" xfId="50700"/>
    <cellStyle name="40% - Accent1 8 3 7" xfId="20681"/>
    <cellStyle name="40% - Accent1 8 3 8" xfId="39742"/>
    <cellStyle name="40% - Accent1 8 4" xfId="1329"/>
    <cellStyle name="40% - Accent1 8 4 2" xfId="7405"/>
    <cellStyle name="40% - Accent1 8 4 2 2" xfId="15687"/>
    <cellStyle name="40% - Accent1 8 4 2 2 2" xfId="34749"/>
    <cellStyle name="40% - Accent1 8 4 2 2 3" xfId="53810"/>
    <cellStyle name="40% - Accent1 8 4 2 3" xfId="26471"/>
    <cellStyle name="40% - Accent1 8 4 2 4" xfId="45532"/>
    <cellStyle name="40% - Accent1 8 4 3" xfId="9899"/>
    <cellStyle name="40% - Accent1 8 4 3 2" xfId="18177"/>
    <cellStyle name="40% - Accent1 8 4 3 2 2" xfId="37239"/>
    <cellStyle name="40% - Accent1 8 4 3 2 3" xfId="56300"/>
    <cellStyle name="40% - Accent1 8 4 3 3" xfId="28961"/>
    <cellStyle name="40% - Accent1 8 4 3 4" xfId="48022"/>
    <cellStyle name="40% - Accent1 8 4 4" xfId="4253"/>
    <cellStyle name="40% - Accent1 8 4 4 2" xfId="23363"/>
    <cellStyle name="40% - Accent1 8 4 4 3" xfId="42424"/>
    <cellStyle name="40% - Accent1 8 4 5" xfId="12579"/>
    <cellStyle name="40% - Accent1 8 4 5 2" xfId="31641"/>
    <cellStyle name="40% - Accent1 8 4 5 3" xfId="50702"/>
    <cellStyle name="40% - Accent1 8 4 6" xfId="20683"/>
    <cellStyle name="40% - Accent1 8 4 7" xfId="39744"/>
    <cellStyle name="40% - Accent1 8 5" xfId="1330"/>
    <cellStyle name="40% - Accent1 8 5 2" xfId="7406"/>
    <cellStyle name="40% - Accent1 8 5 2 2" xfId="15688"/>
    <cellStyle name="40% - Accent1 8 5 2 2 2" xfId="34750"/>
    <cellStyle name="40% - Accent1 8 5 2 2 3" xfId="53811"/>
    <cellStyle name="40% - Accent1 8 5 2 3" xfId="26472"/>
    <cellStyle name="40% - Accent1 8 5 2 4" xfId="45533"/>
    <cellStyle name="40% - Accent1 8 5 3" xfId="9900"/>
    <cellStyle name="40% - Accent1 8 5 3 2" xfId="18178"/>
    <cellStyle name="40% - Accent1 8 5 3 2 2" xfId="37240"/>
    <cellStyle name="40% - Accent1 8 5 3 2 3" xfId="56301"/>
    <cellStyle name="40% - Accent1 8 5 3 3" xfId="28962"/>
    <cellStyle name="40% - Accent1 8 5 3 4" xfId="48023"/>
    <cellStyle name="40% - Accent1 8 5 4" xfId="4254"/>
    <cellStyle name="40% - Accent1 8 5 4 2" xfId="23364"/>
    <cellStyle name="40% - Accent1 8 5 4 3" xfId="42425"/>
    <cellStyle name="40% - Accent1 8 5 5" xfId="12580"/>
    <cellStyle name="40% - Accent1 8 5 5 2" xfId="31642"/>
    <cellStyle name="40% - Accent1 8 5 5 3" xfId="50703"/>
    <cellStyle name="40% - Accent1 8 5 6" xfId="20684"/>
    <cellStyle name="40% - Accent1 8 5 7" xfId="39745"/>
    <cellStyle name="40% - Accent1 8 6" xfId="4255"/>
    <cellStyle name="40% - Accent1 8 6 2" xfId="12581"/>
    <cellStyle name="40% - Accent1 8 6 2 2" xfId="31643"/>
    <cellStyle name="40% - Accent1 8 6 2 3" xfId="50704"/>
    <cellStyle name="40% - Accent1 8 6 3" xfId="23365"/>
    <cellStyle name="40% - Accent1 8 6 4" xfId="42426"/>
    <cellStyle name="40% - Accent1 8 7" xfId="5923"/>
    <cellStyle name="40% - Accent1 8 7 2" xfId="14205"/>
    <cellStyle name="40% - Accent1 8 7 2 2" xfId="33267"/>
    <cellStyle name="40% - Accent1 8 7 2 3" xfId="52328"/>
    <cellStyle name="40% - Accent1 8 7 3" xfId="24989"/>
    <cellStyle name="40% - Accent1 8 7 4" xfId="44050"/>
    <cellStyle name="40% - Accent1 8 8" xfId="7400"/>
    <cellStyle name="40% - Accent1 8 8 2" xfId="15682"/>
    <cellStyle name="40% - Accent1 8 8 2 2" xfId="34744"/>
    <cellStyle name="40% - Accent1 8 8 2 3" xfId="53805"/>
    <cellStyle name="40% - Accent1 8 8 3" xfId="26466"/>
    <cellStyle name="40% - Accent1 8 8 4" xfId="45527"/>
    <cellStyle name="40% - Accent1 8 9" xfId="9894"/>
    <cellStyle name="40% - Accent1 8 9 2" xfId="18172"/>
    <cellStyle name="40% - Accent1 8 9 2 2" xfId="37234"/>
    <cellStyle name="40% - Accent1 8 9 2 3" xfId="56295"/>
    <cellStyle name="40% - Accent1 8 9 3" xfId="28956"/>
    <cellStyle name="40% - Accent1 8 9 4" xfId="48017"/>
    <cellStyle name="40% - Accent1 9" xfId="1331"/>
    <cellStyle name="40% - Accent1 9 10" xfId="4256"/>
    <cellStyle name="40% - Accent1 9 10 2" xfId="23366"/>
    <cellStyle name="40% - Accent1 9 10 3" xfId="42427"/>
    <cellStyle name="40% - Accent1 9 11" xfId="12582"/>
    <cellStyle name="40% - Accent1 9 11 2" xfId="31644"/>
    <cellStyle name="40% - Accent1 9 11 3" xfId="50705"/>
    <cellStyle name="40% - Accent1 9 12" xfId="20685"/>
    <cellStyle name="40% - Accent1 9 13" xfId="39746"/>
    <cellStyle name="40% - Accent1 9 2" xfId="1332"/>
    <cellStyle name="40% - Accent1 9 2 2" xfId="1333"/>
    <cellStyle name="40% - Accent1 9 2 2 2" xfId="7409"/>
    <cellStyle name="40% - Accent1 9 2 2 2 2" xfId="15691"/>
    <cellStyle name="40% - Accent1 9 2 2 2 2 2" xfId="34753"/>
    <cellStyle name="40% - Accent1 9 2 2 2 2 3" xfId="53814"/>
    <cellStyle name="40% - Accent1 9 2 2 2 3" xfId="26475"/>
    <cellStyle name="40% - Accent1 9 2 2 2 4" xfId="45536"/>
    <cellStyle name="40% - Accent1 9 2 2 3" xfId="9903"/>
    <cellStyle name="40% - Accent1 9 2 2 3 2" xfId="18181"/>
    <cellStyle name="40% - Accent1 9 2 2 3 2 2" xfId="37243"/>
    <cellStyle name="40% - Accent1 9 2 2 3 2 3" xfId="56304"/>
    <cellStyle name="40% - Accent1 9 2 2 3 3" xfId="28965"/>
    <cellStyle name="40% - Accent1 9 2 2 3 4" xfId="48026"/>
    <cellStyle name="40% - Accent1 9 2 2 4" xfId="4258"/>
    <cellStyle name="40% - Accent1 9 2 2 4 2" xfId="23368"/>
    <cellStyle name="40% - Accent1 9 2 2 4 3" xfId="42429"/>
    <cellStyle name="40% - Accent1 9 2 2 5" xfId="12584"/>
    <cellStyle name="40% - Accent1 9 2 2 5 2" xfId="31646"/>
    <cellStyle name="40% - Accent1 9 2 2 5 3" xfId="50707"/>
    <cellStyle name="40% - Accent1 9 2 2 6" xfId="20687"/>
    <cellStyle name="40% - Accent1 9 2 2 7" xfId="39748"/>
    <cellStyle name="40% - Accent1 9 2 3" xfId="7408"/>
    <cellStyle name="40% - Accent1 9 2 3 2" xfId="15690"/>
    <cellStyle name="40% - Accent1 9 2 3 2 2" xfId="34752"/>
    <cellStyle name="40% - Accent1 9 2 3 2 3" xfId="53813"/>
    <cellStyle name="40% - Accent1 9 2 3 3" xfId="26474"/>
    <cellStyle name="40% - Accent1 9 2 3 4" xfId="45535"/>
    <cellStyle name="40% - Accent1 9 2 4" xfId="9902"/>
    <cellStyle name="40% - Accent1 9 2 4 2" xfId="18180"/>
    <cellStyle name="40% - Accent1 9 2 4 2 2" xfId="37242"/>
    <cellStyle name="40% - Accent1 9 2 4 2 3" xfId="56303"/>
    <cellStyle name="40% - Accent1 9 2 4 3" xfId="28964"/>
    <cellStyle name="40% - Accent1 9 2 4 4" xfId="48025"/>
    <cellStyle name="40% - Accent1 9 2 5" xfId="4257"/>
    <cellStyle name="40% - Accent1 9 2 5 2" xfId="23367"/>
    <cellStyle name="40% - Accent1 9 2 5 3" xfId="42428"/>
    <cellStyle name="40% - Accent1 9 2 6" xfId="12583"/>
    <cellStyle name="40% - Accent1 9 2 6 2" xfId="31645"/>
    <cellStyle name="40% - Accent1 9 2 6 3" xfId="50706"/>
    <cellStyle name="40% - Accent1 9 2 7" xfId="20686"/>
    <cellStyle name="40% - Accent1 9 2 8" xfId="39747"/>
    <cellStyle name="40% - Accent1 9 3" xfId="1334"/>
    <cellStyle name="40% - Accent1 9 3 2" xfId="1335"/>
    <cellStyle name="40% - Accent1 9 3 2 2" xfId="7411"/>
    <cellStyle name="40% - Accent1 9 3 2 2 2" xfId="15693"/>
    <cellStyle name="40% - Accent1 9 3 2 2 2 2" xfId="34755"/>
    <cellStyle name="40% - Accent1 9 3 2 2 2 3" xfId="53816"/>
    <cellStyle name="40% - Accent1 9 3 2 2 3" xfId="26477"/>
    <cellStyle name="40% - Accent1 9 3 2 2 4" xfId="45538"/>
    <cellStyle name="40% - Accent1 9 3 2 3" xfId="9905"/>
    <cellStyle name="40% - Accent1 9 3 2 3 2" xfId="18183"/>
    <cellStyle name="40% - Accent1 9 3 2 3 2 2" xfId="37245"/>
    <cellStyle name="40% - Accent1 9 3 2 3 2 3" xfId="56306"/>
    <cellStyle name="40% - Accent1 9 3 2 3 3" xfId="28967"/>
    <cellStyle name="40% - Accent1 9 3 2 3 4" xfId="48028"/>
    <cellStyle name="40% - Accent1 9 3 2 4" xfId="4260"/>
    <cellStyle name="40% - Accent1 9 3 2 4 2" xfId="23370"/>
    <cellStyle name="40% - Accent1 9 3 2 4 3" xfId="42431"/>
    <cellStyle name="40% - Accent1 9 3 2 5" xfId="12586"/>
    <cellStyle name="40% - Accent1 9 3 2 5 2" xfId="31648"/>
    <cellStyle name="40% - Accent1 9 3 2 5 3" xfId="50709"/>
    <cellStyle name="40% - Accent1 9 3 2 6" xfId="20689"/>
    <cellStyle name="40% - Accent1 9 3 2 7" xfId="39750"/>
    <cellStyle name="40% - Accent1 9 3 3" xfId="7410"/>
    <cellStyle name="40% - Accent1 9 3 3 2" xfId="15692"/>
    <cellStyle name="40% - Accent1 9 3 3 2 2" xfId="34754"/>
    <cellStyle name="40% - Accent1 9 3 3 2 3" xfId="53815"/>
    <cellStyle name="40% - Accent1 9 3 3 3" xfId="26476"/>
    <cellStyle name="40% - Accent1 9 3 3 4" xfId="45537"/>
    <cellStyle name="40% - Accent1 9 3 4" xfId="9904"/>
    <cellStyle name="40% - Accent1 9 3 4 2" xfId="18182"/>
    <cellStyle name="40% - Accent1 9 3 4 2 2" xfId="37244"/>
    <cellStyle name="40% - Accent1 9 3 4 2 3" xfId="56305"/>
    <cellStyle name="40% - Accent1 9 3 4 3" xfId="28966"/>
    <cellStyle name="40% - Accent1 9 3 4 4" xfId="48027"/>
    <cellStyle name="40% - Accent1 9 3 5" xfId="4259"/>
    <cellStyle name="40% - Accent1 9 3 5 2" xfId="23369"/>
    <cellStyle name="40% - Accent1 9 3 5 3" xfId="42430"/>
    <cellStyle name="40% - Accent1 9 3 6" xfId="12585"/>
    <cellStyle name="40% - Accent1 9 3 6 2" xfId="31647"/>
    <cellStyle name="40% - Accent1 9 3 6 3" xfId="50708"/>
    <cellStyle name="40% - Accent1 9 3 7" xfId="20688"/>
    <cellStyle name="40% - Accent1 9 3 8" xfId="39749"/>
    <cellStyle name="40% - Accent1 9 4" xfId="1336"/>
    <cellStyle name="40% - Accent1 9 4 2" xfId="7412"/>
    <cellStyle name="40% - Accent1 9 4 2 2" xfId="15694"/>
    <cellStyle name="40% - Accent1 9 4 2 2 2" xfId="34756"/>
    <cellStyle name="40% - Accent1 9 4 2 2 3" xfId="53817"/>
    <cellStyle name="40% - Accent1 9 4 2 3" xfId="26478"/>
    <cellStyle name="40% - Accent1 9 4 2 4" xfId="45539"/>
    <cellStyle name="40% - Accent1 9 4 3" xfId="9906"/>
    <cellStyle name="40% - Accent1 9 4 3 2" xfId="18184"/>
    <cellStyle name="40% - Accent1 9 4 3 2 2" xfId="37246"/>
    <cellStyle name="40% - Accent1 9 4 3 2 3" xfId="56307"/>
    <cellStyle name="40% - Accent1 9 4 3 3" xfId="28968"/>
    <cellStyle name="40% - Accent1 9 4 3 4" xfId="48029"/>
    <cellStyle name="40% - Accent1 9 4 4" xfId="4261"/>
    <cellStyle name="40% - Accent1 9 4 4 2" xfId="23371"/>
    <cellStyle name="40% - Accent1 9 4 4 3" xfId="42432"/>
    <cellStyle name="40% - Accent1 9 4 5" xfId="12587"/>
    <cellStyle name="40% - Accent1 9 4 5 2" xfId="31649"/>
    <cellStyle name="40% - Accent1 9 4 5 3" xfId="50710"/>
    <cellStyle name="40% - Accent1 9 4 6" xfId="20690"/>
    <cellStyle name="40% - Accent1 9 4 7" xfId="39751"/>
    <cellStyle name="40% - Accent1 9 5" xfId="1337"/>
    <cellStyle name="40% - Accent1 9 5 2" xfId="7413"/>
    <cellStyle name="40% - Accent1 9 5 2 2" xfId="15695"/>
    <cellStyle name="40% - Accent1 9 5 2 2 2" xfId="34757"/>
    <cellStyle name="40% - Accent1 9 5 2 2 3" xfId="53818"/>
    <cellStyle name="40% - Accent1 9 5 2 3" xfId="26479"/>
    <cellStyle name="40% - Accent1 9 5 2 4" xfId="45540"/>
    <cellStyle name="40% - Accent1 9 5 3" xfId="9907"/>
    <cellStyle name="40% - Accent1 9 5 3 2" xfId="18185"/>
    <cellStyle name="40% - Accent1 9 5 3 2 2" xfId="37247"/>
    <cellStyle name="40% - Accent1 9 5 3 2 3" xfId="56308"/>
    <cellStyle name="40% - Accent1 9 5 3 3" xfId="28969"/>
    <cellStyle name="40% - Accent1 9 5 3 4" xfId="48030"/>
    <cellStyle name="40% - Accent1 9 5 4" xfId="4262"/>
    <cellStyle name="40% - Accent1 9 5 4 2" xfId="23372"/>
    <cellStyle name="40% - Accent1 9 5 4 3" xfId="42433"/>
    <cellStyle name="40% - Accent1 9 5 5" xfId="12588"/>
    <cellStyle name="40% - Accent1 9 5 5 2" xfId="31650"/>
    <cellStyle name="40% - Accent1 9 5 5 3" xfId="50711"/>
    <cellStyle name="40% - Accent1 9 5 6" xfId="20691"/>
    <cellStyle name="40% - Accent1 9 5 7" xfId="39752"/>
    <cellStyle name="40% - Accent1 9 6" xfId="4263"/>
    <cellStyle name="40% - Accent1 9 6 2" xfId="12589"/>
    <cellStyle name="40% - Accent1 9 6 2 2" xfId="31651"/>
    <cellStyle name="40% - Accent1 9 6 2 3" xfId="50712"/>
    <cellStyle name="40% - Accent1 9 6 3" xfId="23373"/>
    <cellStyle name="40% - Accent1 9 6 4" xfId="42434"/>
    <cellStyle name="40% - Accent1 9 7" xfId="6009"/>
    <cellStyle name="40% - Accent1 9 7 2" xfId="14291"/>
    <cellStyle name="40% - Accent1 9 7 2 2" xfId="33353"/>
    <cellStyle name="40% - Accent1 9 7 2 3" xfId="52414"/>
    <cellStyle name="40% - Accent1 9 7 3" xfId="25075"/>
    <cellStyle name="40% - Accent1 9 7 4" xfId="44136"/>
    <cellStyle name="40% - Accent1 9 8" xfId="7407"/>
    <cellStyle name="40% - Accent1 9 8 2" xfId="15689"/>
    <cellStyle name="40% - Accent1 9 8 2 2" xfId="34751"/>
    <cellStyle name="40% - Accent1 9 8 2 3" xfId="53812"/>
    <cellStyle name="40% - Accent1 9 8 3" xfId="26473"/>
    <cellStyle name="40% - Accent1 9 8 4" xfId="45534"/>
    <cellStyle name="40% - Accent1 9 9" xfId="9901"/>
    <cellStyle name="40% - Accent1 9 9 2" xfId="18179"/>
    <cellStyle name="40% - Accent1 9 9 2 2" xfId="37241"/>
    <cellStyle name="40% - Accent1 9 9 2 3" xfId="56302"/>
    <cellStyle name="40% - Accent1 9 9 3" xfId="28963"/>
    <cellStyle name="40% - Accent1 9 9 4" xfId="48024"/>
    <cellStyle name="40% - Accent2" xfId="1338" builtinId="35" customBuiltin="1"/>
    <cellStyle name="40% - Accent2 10" xfId="1339"/>
    <cellStyle name="40% - Accent2 10 10" xfId="12591"/>
    <cellStyle name="40% - Accent2 10 10 2" xfId="31653"/>
    <cellStyle name="40% - Accent2 10 10 3" xfId="50714"/>
    <cellStyle name="40% - Accent2 10 11" xfId="20693"/>
    <cellStyle name="40% - Accent2 10 12" xfId="39754"/>
    <cellStyle name="40% - Accent2 10 2" xfId="1340"/>
    <cellStyle name="40% - Accent2 10 2 2" xfId="1341"/>
    <cellStyle name="40% - Accent2 10 2 2 2" xfId="7417"/>
    <cellStyle name="40% - Accent2 10 2 2 2 2" xfId="15699"/>
    <cellStyle name="40% - Accent2 10 2 2 2 2 2" xfId="34761"/>
    <cellStyle name="40% - Accent2 10 2 2 2 2 3" xfId="53822"/>
    <cellStyle name="40% - Accent2 10 2 2 2 3" xfId="26483"/>
    <cellStyle name="40% - Accent2 10 2 2 2 4" xfId="45544"/>
    <cellStyle name="40% - Accent2 10 2 2 3" xfId="9911"/>
    <cellStyle name="40% - Accent2 10 2 2 3 2" xfId="18189"/>
    <cellStyle name="40% - Accent2 10 2 2 3 2 2" xfId="37251"/>
    <cellStyle name="40% - Accent2 10 2 2 3 2 3" xfId="56312"/>
    <cellStyle name="40% - Accent2 10 2 2 3 3" xfId="28973"/>
    <cellStyle name="40% - Accent2 10 2 2 3 4" xfId="48034"/>
    <cellStyle name="40% - Accent2 10 2 2 4" xfId="4267"/>
    <cellStyle name="40% - Accent2 10 2 2 4 2" xfId="23377"/>
    <cellStyle name="40% - Accent2 10 2 2 4 3" xfId="42438"/>
    <cellStyle name="40% - Accent2 10 2 2 5" xfId="12593"/>
    <cellStyle name="40% - Accent2 10 2 2 5 2" xfId="31655"/>
    <cellStyle name="40% - Accent2 10 2 2 5 3" xfId="50716"/>
    <cellStyle name="40% - Accent2 10 2 2 6" xfId="20695"/>
    <cellStyle name="40% - Accent2 10 2 2 7" xfId="39756"/>
    <cellStyle name="40% - Accent2 10 2 3" xfId="7416"/>
    <cellStyle name="40% - Accent2 10 2 3 2" xfId="15698"/>
    <cellStyle name="40% - Accent2 10 2 3 2 2" xfId="34760"/>
    <cellStyle name="40% - Accent2 10 2 3 2 3" xfId="53821"/>
    <cellStyle name="40% - Accent2 10 2 3 3" xfId="26482"/>
    <cellStyle name="40% - Accent2 10 2 3 4" xfId="45543"/>
    <cellStyle name="40% - Accent2 10 2 4" xfId="9910"/>
    <cellStyle name="40% - Accent2 10 2 4 2" xfId="18188"/>
    <cellStyle name="40% - Accent2 10 2 4 2 2" xfId="37250"/>
    <cellStyle name="40% - Accent2 10 2 4 2 3" xfId="56311"/>
    <cellStyle name="40% - Accent2 10 2 4 3" xfId="28972"/>
    <cellStyle name="40% - Accent2 10 2 4 4" xfId="48033"/>
    <cellStyle name="40% - Accent2 10 2 5" xfId="4266"/>
    <cellStyle name="40% - Accent2 10 2 5 2" xfId="23376"/>
    <cellStyle name="40% - Accent2 10 2 5 3" xfId="42437"/>
    <cellStyle name="40% - Accent2 10 2 6" xfId="12592"/>
    <cellStyle name="40% - Accent2 10 2 6 2" xfId="31654"/>
    <cellStyle name="40% - Accent2 10 2 6 3" xfId="50715"/>
    <cellStyle name="40% - Accent2 10 2 7" xfId="20694"/>
    <cellStyle name="40% - Accent2 10 2 8" xfId="39755"/>
    <cellStyle name="40% - Accent2 10 3" xfId="1342"/>
    <cellStyle name="40% - Accent2 10 3 2" xfId="1343"/>
    <cellStyle name="40% - Accent2 10 3 2 2" xfId="7419"/>
    <cellStyle name="40% - Accent2 10 3 2 2 2" xfId="15701"/>
    <cellStyle name="40% - Accent2 10 3 2 2 2 2" xfId="34763"/>
    <cellStyle name="40% - Accent2 10 3 2 2 2 3" xfId="53824"/>
    <cellStyle name="40% - Accent2 10 3 2 2 3" xfId="26485"/>
    <cellStyle name="40% - Accent2 10 3 2 2 4" xfId="45546"/>
    <cellStyle name="40% - Accent2 10 3 2 3" xfId="9913"/>
    <cellStyle name="40% - Accent2 10 3 2 3 2" xfId="18191"/>
    <cellStyle name="40% - Accent2 10 3 2 3 2 2" xfId="37253"/>
    <cellStyle name="40% - Accent2 10 3 2 3 2 3" xfId="56314"/>
    <cellStyle name="40% - Accent2 10 3 2 3 3" xfId="28975"/>
    <cellStyle name="40% - Accent2 10 3 2 3 4" xfId="48036"/>
    <cellStyle name="40% - Accent2 10 3 2 4" xfId="4269"/>
    <cellStyle name="40% - Accent2 10 3 2 4 2" xfId="23379"/>
    <cellStyle name="40% - Accent2 10 3 2 4 3" xfId="42440"/>
    <cellStyle name="40% - Accent2 10 3 2 5" xfId="12595"/>
    <cellStyle name="40% - Accent2 10 3 2 5 2" xfId="31657"/>
    <cellStyle name="40% - Accent2 10 3 2 5 3" xfId="50718"/>
    <cellStyle name="40% - Accent2 10 3 2 6" xfId="20697"/>
    <cellStyle name="40% - Accent2 10 3 2 7" xfId="39758"/>
    <cellStyle name="40% - Accent2 10 3 3" xfId="7418"/>
    <cellStyle name="40% - Accent2 10 3 3 2" xfId="15700"/>
    <cellStyle name="40% - Accent2 10 3 3 2 2" xfId="34762"/>
    <cellStyle name="40% - Accent2 10 3 3 2 3" xfId="53823"/>
    <cellStyle name="40% - Accent2 10 3 3 3" xfId="26484"/>
    <cellStyle name="40% - Accent2 10 3 3 4" xfId="45545"/>
    <cellStyle name="40% - Accent2 10 3 4" xfId="9912"/>
    <cellStyle name="40% - Accent2 10 3 4 2" xfId="18190"/>
    <cellStyle name="40% - Accent2 10 3 4 2 2" xfId="37252"/>
    <cellStyle name="40% - Accent2 10 3 4 2 3" xfId="56313"/>
    <cellStyle name="40% - Accent2 10 3 4 3" xfId="28974"/>
    <cellStyle name="40% - Accent2 10 3 4 4" xfId="48035"/>
    <cellStyle name="40% - Accent2 10 3 5" xfId="4268"/>
    <cellStyle name="40% - Accent2 10 3 5 2" xfId="23378"/>
    <cellStyle name="40% - Accent2 10 3 5 3" xfId="42439"/>
    <cellStyle name="40% - Accent2 10 3 6" xfId="12594"/>
    <cellStyle name="40% - Accent2 10 3 6 2" xfId="31656"/>
    <cellStyle name="40% - Accent2 10 3 6 3" xfId="50717"/>
    <cellStyle name="40% - Accent2 10 3 7" xfId="20696"/>
    <cellStyle name="40% - Accent2 10 3 8" xfId="39757"/>
    <cellStyle name="40% - Accent2 10 4" xfId="1344"/>
    <cellStyle name="40% - Accent2 10 4 2" xfId="7420"/>
    <cellStyle name="40% - Accent2 10 4 2 2" xfId="15702"/>
    <cellStyle name="40% - Accent2 10 4 2 2 2" xfId="34764"/>
    <cellStyle name="40% - Accent2 10 4 2 2 3" xfId="53825"/>
    <cellStyle name="40% - Accent2 10 4 2 3" xfId="26486"/>
    <cellStyle name="40% - Accent2 10 4 2 4" xfId="45547"/>
    <cellStyle name="40% - Accent2 10 4 3" xfId="9914"/>
    <cellStyle name="40% - Accent2 10 4 3 2" xfId="18192"/>
    <cellStyle name="40% - Accent2 10 4 3 2 2" xfId="37254"/>
    <cellStyle name="40% - Accent2 10 4 3 2 3" xfId="56315"/>
    <cellStyle name="40% - Accent2 10 4 3 3" xfId="28976"/>
    <cellStyle name="40% - Accent2 10 4 3 4" xfId="48037"/>
    <cellStyle name="40% - Accent2 10 4 4" xfId="4270"/>
    <cellStyle name="40% - Accent2 10 4 4 2" xfId="23380"/>
    <cellStyle name="40% - Accent2 10 4 4 3" xfId="42441"/>
    <cellStyle name="40% - Accent2 10 4 5" xfId="12596"/>
    <cellStyle name="40% - Accent2 10 4 5 2" xfId="31658"/>
    <cellStyle name="40% - Accent2 10 4 5 3" xfId="50719"/>
    <cellStyle name="40% - Accent2 10 4 6" xfId="20698"/>
    <cellStyle name="40% - Accent2 10 4 7" xfId="39759"/>
    <cellStyle name="40% - Accent2 10 5" xfId="1345"/>
    <cellStyle name="40% - Accent2 10 5 2" xfId="7421"/>
    <cellStyle name="40% - Accent2 10 5 2 2" xfId="15703"/>
    <cellStyle name="40% - Accent2 10 5 2 2 2" xfId="34765"/>
    <cellStyle name="40% - Accent2 10 5 2 2 3" xfId="53826"/>
    <cellStyle name="40% - Accent2 10 5 2 3" xfId="26487"/>
    <cellStyle name="40% - Accent2 10 5 2 4" xfId="45548"/>
    <cellStyle name="40% - Accent2 10 5 3" xfId="9915"/>
    <cellStyle name="40% - Accent2 10 5 3 2" xfId="18193"/>
    <cellStyle name="40% - Accent2 10 5 3 2 2" xfId="37255"/>
    <cellStyle name="40% - Accent2 10 5 3 2 3" xfId="56316"/>
    <cellStyle name="40% - Accent2 10 5 3 3" xfId="28977"/>
    <cellStyle name="40% - Accent2 10 5 3 4" xfId="48038"/>
    <cellStyle name="40% - Accent2 10 5 4" xfId="4271"/>
    <cellStyle name="40% - Accent2 10 5 4 2" xfId="23381"/>
    <cellStyle name="40% - Accent2 10 5 4 3" xfId="42442"/>
    <cellStyle name="40% - Accent2 10 5 5" xfId="12597"/>
    <cellStyle name="40% - Accent2 10 5 5 2" xfId="31659"/>
    <cellStyle name="40% - Accent2 10 5 5 3" xfId="50720"/>
    <cellStyle name="40% - Accent2 10 5 6" xfId="20699"/>
    <cellStyle name="40% - Accent2 10 5 7" xfId="39760"/>
    <cellStyle name="40% - Accent2 10 6" xfId="6025"/>
    <cellStyle name="40% - Accent2 10 6 2" xfId="14307"/>
    <cellStyle name="40% - Accent2 10 6 2 2" xfId="33369"/>
    <cellStyle name="40% - Accent2 10 6 2 3" xfId="52430"/>
    <cellStyle name="40% - Accent2 10 6 3" xfId="25091"/>
    <cellStyle name="40% - Accent2 10 6 4" xfId="44152"/>
    <cellStyle name="40% - Accent2 10 7" xfId="7415"/>
    <cellStyle name="40% - Accent2 10 7 2" xfId="15697"/>
    <cellStyle name="40% - Accent2 10 7 2 2" xfId="34759"/>
    <cellStyle name="40% - Accent2 10 7 2 3" xfId="53820"/>
    <cellStyle name="40% - Accent2 10 7 3" xfId="26481"/>
    <cellStyle name="40% - Accent2 10 7 4" xfId="45542"/>
    <cellStyle name="40% - Accent2 10 8" xfId="9909"/>
    <cellStyle name="40% - Accent2 10 8 2" xfId="18187"/>
    <cellStyle name="40% - Accent2 10 8 2 2" xfId="37249"/>
    <cellStyle name="40% - Accent2 10 8 2 3" xfId="56310"/>
    <cellStyle name="40% - Accent2 10 8 3" xfId="28971"/>
    <cellStyle name="40% - Accent2 10 8 4" xfId="48032"/>
    <cellStyle name="40% - Accent2 10 9" xfId="4265"/>
    <cellStyle name="40% - Accent2 10 9 2" xfId="23375"/>
    <cellStyle name="40% - Accent2 10 9 3" xfId="42436"/>
    <cellStyle name="40% - Accent2 11" xfId="1346"/>
    <cellStyle name="40% - Accent2 11 10" xfId="20700"/>
    <cellStyle name="40% - Accent2 11 11" xfId="39761"/>
    <cellStyle name="40% - Accent2 11 2" xfId="1347"/>
    <cellStyle name="40% - Accent2 11 2 2" xfId="1348"/>
    <cellStyle name="40% - Accent2 11 2 2 2" xfId="7424"/>
    <cellStyle name="40% - Accent2 11 2 2 2 2" xfId="15706"/>
    <cellStyle name="40% - Accent2 11 2 2 2 2 2" xfId="34768"/>
    <cellStyle name="40% - Accent2 11 2 2 2 2 3" xfId="53829"/>
    <cellStyle name="40% - Accent2 11 2 2 2 3" xfId="26490"/>
    <cellStyle name="40% - Accent2 11 2 2 2 4" xfId="45551"/>
    <cellStyle name="40% - Accent2 11 2 2 3" xfId="9918"/>
    <cellStyle name="40% - Accent2 11 2 2 3 2" xfId="18196"/>
    <cellStyle name="40% - Accent2 11 2 2 3 2 2" xfId="37258"/>
    <cellStyle name="40% - Accent2 11 2 2 3 2 3" xfId="56319"/>
    <cellStyle name="40% - Accent2 11 2 2 3 3" xfId="28980"/>
    <cellStyle name="40% - Accent2 11 2 2 3 4" xfId="48041"/>
    <cellStyle name="40% - Accent2 11 2 2 4" xfId="4274"/>
    <cellStyle name="40% - Accent2 11 2 2 4 2" xfId="23384"/>
    <cellStyle name="40% - Accent2 11 2 2 4 3" xfId="42445"/>
    <cellStyle name="40% - Accent2 11 2 2 5" xfId="12600"/>
    <cellStyle name="40% - Accent2 11 2 2 5 2" xfId="31662"/>
    <cellStyle name="40% - Accent2 11 2 2 5 3" xfId="50723"/>
    <cellStyle name="40% - Accent2 11 2 2 6" xfId="20702"/>
    <cellStyle name="40% - Accent2 11 2 2 7" xfId="39763"/>
    <cellStyle name="40% - Accent2 11 2 3" xfId="7423"/>
    <cellStyle name="40% - Accent2 11 2 3 2" xfId="15705"/>
    <cellStyle name="40% - Accent2 11 2 3 2 2" xfId="34767"/>
    <cellStyle name="40% - Accent2 11 2 3 2 3" xfId="53828"/>
    <cellStyle name="40% - Accent2 11 2 3 3" xfId="26489"/>
    <cellStyle name="40% - Accent2 11 2 3 4" xfId="45550"/>
    <cellStyle name="40% - Accent2 11 2 4" xfId="9917"/>
    <cellStyle name="40% - Accent2 11 2 4 2" xfId="18195"/>
    <cellStyle name="40% - Accent2 11 2 4 2 2" xfId="37257"/>
    <cellStyle name="40% - Accent2 11 2 4 2 3" xfId="56318"/>
    <cellStyle name="40% - Accent2 11 2 4 3" xfId="28979"/>
    <cellStyle name="40% - Accent2 11 2 4 4" xfId="48040"/>
    <cellStyle name="40% - Accent2 11 2 5" xfId="4273"/>
    <cellStyle name="40% - Accent2 11 2 5 2" xfId="23383"/>
    <cellStyle name="40% - Accent2 11 2 5 3" xfId="42444"/>
    <cellStyle name="40% - Accent2 11 2 6" xfId="12599"/>
    <cellStyle name="40% - Accent2 11 2 6 2" xfId="31661"/>
    <cellStyle name="40% - Accent2 11 2 6 3" xfId="50722"/>
    <cellStyle name="40% - Accent2 11 2 7" xfId="20701"/>
    <cellStyle name="40% - Accent2 11 2 8" xfId="39762"/>
    <cellStyle name="40% - Accent2 11 3" xfId="1349"/>
    <cellStyle name="40% - Accent2 11 3 2" xfId="7425"/>
    <cellStyle name="40% - Accent2 11 3 2 2" xfId="15707"/>
    <cellStyle name="40% - Accent2 11 3 2 2 2" xfId="34769"/>
    <cellStyle name="40% - Accent2 11 3 2 2 3" xfId="53830"/>
    <cellStyle name="40% - Accent2 11 3 2 3" xfId="26491"/>
    <cellStyle name="40% - Accent2 11 3 2 4" xfId="45552"/>
    <cellStyle name="40% - Accent2 11 3 3" xfId="9919"/>
    <cellStyle name="40% - Accent2 11 3 3 2" xfId="18197"/>
    <cellStyle name="40% - Accent2 11 3 3 2 2" xfId="37259"/>
    <cellStyle name="40% - Accent2 11 3 3 2 3" xfId="56320"/>
    <cellStyle name="40% - Accent2 11 3 3 3" xfId="28981"/>
    <cellStyle name="40% - Accent2 11 3 3 4" xfId="48042"/>
    <cellStyle name="40% - Accent2 11 3 4" xfId="4275"/>
    <cellStyle name="40% - Accent2 11 3 4 2" xfId="23385"/>
    <cellStyle name="40% - Accent2 11 3 4 3" xfId="42446"/>
    <cellStyle name="40% - Accent2 11 3 5" xfId="12601"/>
    <cellStyle name="40% - Accent2 11 3 5 2" xfId="31663"/>
    <cellStyle name="40% - Accent2 11 3 5 3" xfId="50724"/>
    <cellStyle name="40% - Accent2 11 3 6" xfId="20703"/>
    <cellStyle name="40% - Accent2 11 3 7" xfId="39764"/>
    <cellStyle name="40% - Accent2 11 4" xfId="1350"/>
    <cellStyle name="40% - Accent2 11 4 2" xfId="7426"/>
    <cellStyle name="40% - Accent2 11 4 2 2" xfId="15708"/>
    <cellStyle name="40% - Accent2 11 4 2 2 2" xfId="34770"/>
    <cellStyle name="40% - Accent2 11 4 2 2 3" xfId="53831"/>
    <cellStyle name="40% - Accent2 11 4 2 3" xfId="26492"/>
    <cellStyle name="40% - Accent2 11 4 2 4" xfId="45553"/>
    <cellStyle name="40% - Accent2 11 4 3" xfId="9920"/>
    <cellStyle name="40% - Accent2 11 4 3 2" xfId="18198"/>
    <cellStyle name="40% - Accent2 11 4 3 2 2" xfId="37260"/>
    <cellStyle name="40% - Accent2 11 4 3 2 3" xfId="56321"/>
    <cellStyle name="40% - Accent2 11 4 3 3" xfId="28982"/>
    <cellStyle name="40% - Accent2 11 4 3 4" xfId="48043"/>
    <cellStyle name="40% - Accent2 11 4 4" xfId="4276"/>
    <cellStyle name="40% - Accent2 11 4 4 2" xfId="23386"/>
    <cellStyle name="40% - Accent2 11 4 4 3" xfId="42447"/>
    <cellStyle name="40% - Accent2 11 4 5" xfId="12602"/>
    <cellStyle name="40% - Accent2 11 4 5 2" xfId="31664"/>
    <cellStyle name="40% - Accent2 11 4 5 3" xfId="50725"/>
    <cellStyle name="40% - Accent2 11 4 6" xfId="20704"/>
    <cellStyle name="40% - Accent2 11 4 7" xfId="39765"/>
    <cellStyle name="40% - Accent2 11 5" xfId="5713"/>
    <cellStyle name="40% - Accent2 11 5 2" xfId="13999"/>
    <cellStyle name="40% - Accent2 11 5 2 2" xfId="33061"/>
    <cellStyle name="40% - Accent2 11 5 2 3" xfId="52122"/>
    <cellStyle name="40% - Accent2 11 5 3" xfId="24783"/>
    <cellStyle name="40% - Accent2 11 5 4" xfId="43844"/>
    <cellStyle name="40% - Accent2 11 6" xfId="7422"/>
    <cellStyle name="40% - Accent2 11 6 2" xfId="15704"/>
    <cellStyle name="40% - Accent2 11 6 2 2" xfId="34766"/>
    <cellStyle name="40% - Accent2 11 6 2 3" xfId="53827"/>
    <cellStyle name="40% - Accent2 11 6 3" xfId="26488"/>
    <cellStyle name="40% - Accent2 11 6 4" xfId="45549"/>
    <cellStyle name="40% - Accent2 11 7" xfId="9916"/>
    <cellStyle name="40% - Accent2 11 7 2" xfId="18194"/>
    <cellStyle name="40% - Accent2 11 7 2 2" xfId="37256"/>
    <cellStyle name="40% - Accent2 11 7 2 3" xfId="56317"/>
    <cellStyle name="40% - Accent2 11 7 3" xfId="28978"/>
    <cellStyle name="40% - Accent2 11 7 4" xfId="48039"/>
    <cellStyle name="40% - Accent2 11 8" xfId="4272"/>
    <cellStyle name="40% - Accent2 11 8 2" xfId="23382"/>
    <cellStyle name="40% - Accent2 11 8 3" xfId="42443"/>
    <cellStyle name="40% - Accent2 11 9" xfId="12598"/>
    <cellStyle name="40% - Accent2 11 9 2" xfId="31660"/>
    <cellStyle name="40% - Accent2 11 9 3" xfId="50721"/>
    <cellStyle name="40% - Accent2 12" xfId="1351"/>
    <cellStyle name="40% - Accent2 12 2" xfId="1352"/>
    <cellStyle name="40% - Accent2 12 2 2" xfId="7428"/>
    <cellStyle name="40% - Accent2 12 2 2 2" xfId="15710"/>
    <cellStyle name="40% - Accent2 12 2 2 2 2" xfId="34772"/>
    <cellStyle name="40% - Accent2 12 2 2 2 3" xfId="53833"/>
    <cellStyle name="40% - Accent2 12 2 2 3" xfId="26494"/>
    <cellStyle name="40% - Accent2 12 2 2 4" xfId="45555"/>
    <cellStyle name="40% - Accent2 12 2 3" xfId="9922"/>
    <cellStyle name="40% - Accent2 12 2 3 2" xfId="18200"/>
    <cellStyle name="40% - Accent2 12 2 3 2 2" xfId="37262"/>
    <cellStyle name="40% - Accent2 12 2 3 2 3" xfId="56323"/>
    <cellStyle name="40% - Accent2 12 2 3 3" xfId="28984"/>
    <cellStyle name="40% - Accent2 12 2 3 4" xfId="48045"/>
    <cellStyle name="40% - Accent2 12 2 4" xfId="4278"/>
    <cellStyle name="40% - Accent2 12 2 4 2" xfId="23388"/>
    <cellStyle name="40% - Accent2 12 2 4 3" xfId="42449"/>
    <cellStyle name="40% - Accent2 12 2 5" xfId="12604"/>
    <cellStyle name="40% - Accent2 12 2 5 2" xfId="31666"/>
    <cellStyle name="40% - Accent2 12 2 5 3" xfId="50727"/>
    <cellStyle name="40% - Accent2 12 2 6" xfId="20706"/>
    <cellStyle name="40% - Accent2 12 2 7" xfId="39767"/>
    <cellStyle name="40% - Accent2 12 3" xfId="6040"/>
    <cellStyle name="40% - Accent2 12 3 2" xfId="14322"/>
    <cellStyle name="40% - Accent2 12 3 2 2" xfId="33384"/>
    <cellStyle name="40% - Accent2 12 3 2 3" xfId="52445"/>
    <cellStyle name="40% - Accent2 12 3 3" xfId="25106"/>
    <cellStyle name="40% - Accent2 12 3 4" xfId="44167"/>
    <cellStyle name="40% - Accent2 12 4" xfId="7427"/>
    <cellStyle name="40% - Accent2 12 4 2" xfId="15709"/>
    <cellStyle name="40% - Accent2 12 4 2 2" xfId="34771"/>
    <cellStyle name="40% - Accent2 12 4 2 3" xfId="53832"/>
    <cellStyle name="40% - Accent2 12 4 3" xfId="26493"/>
    <cellStyle name="40% - Accent2 12 4 4" xfId="45554"/>
    <cellStyle name="40% - Accent2 12 5" xfId="9921"/>
    <cellStyle name="40% - Accent2 12 5 2" xfId="18199"/>
    <cellStyle name="40% - Accent2 12 5 2 2" xfId="37261"/>
    <cellStyle name="40% - Accent2 12 5 2 3" xfId="56322"/>
    <cellStyle name="40% - Accent2 12 5 3" xfId="28983"/>
    <cellStyle name="40% - Accent2 12 5 4" xfId="48044"/>
    <cellStyle name="40% - Accent2 12 6" xfId="4277"/>
    <cellStyle name="40% - Accent2 12 6 2" xfId="23387"/>
    <cellStyle name="40% - Accent2 12 6 3" xfId="42448"/>
    <cellStyle name="40% - Accent2 12 7" xfId="12603"/>
    <cellStyle name="40% - Accent2 12 7 2" xfId="31665"/>
    <cellStyle name="40% - Accent2 12 7 3" xfId="50726"/>
    <cellStyle name="40% - Accent2 12 8" xfId="20705"/>
    <cellStyle name="40% - Accent2 12 9" xfId="39766"/>
    <cellStyle name="40% - Accent2 13" xfId="1353"/>
    <cellStyle name="40% - Accent2 13 2" xfId="1354"/>
    <cellStyle name="40% - Accent2 13 2 2" xfId="7430"/>
    <cellStyle name="40% - Accent2 13 2 2 2" xfId="15712"/>
    <cellStyle name="40% - Accent2 13 2 2 2 2" xfId="34774"/>
    <cellStyle name="40% - Accent2 13 2 2 2 3" xfId="53835"/>
    <cellStyle name="40% - Accent2 13 2 2 3" xfId="26496"/>
    <cellStyle name="40% - Accent2 13 2 2 4" xfId="45557"/>
    <cellStyle name="40% - Accent2 13 2 3" xfId="9924"/>
    <cellStyle name="40% - Accent2 13 2 3 2" xfId="18202"/>
    <cellStyle name="40% - Accent2 13 2 3 2 2" xfId="37264"/>
    <cellStyle name="40% - Accent2 13 2 3 2 3" xfId="56325"/>
    <cellStyle name="40% - Accent2 13 2 3 3" xfId="28986"/>
    <cellStyle name="40% - Accent2 13 2 3 4" xfId="48047"/>
    <cellStyle name="40% - Accent2 13 2 4" xfId="4280"/>
    <cellStyle name="40% - Accent2 13 2 4 2" xfId="23390"/>
    <cellStyle name="40% - Accent2 13 2 4 3" xfId="42451"/>
    <cellStyle name="40% - Accent2 13 2 5" xfId="12606"/>
    <cellStyle name="40% - Accent2 13 2 5 2" xfId="31668"/>
    <cellStyle name="40% - Accent2 13 2 5 3" xfId="50729"/>
    <cellStyle name="40% - Accent2 13 2 6" xfId="20708"/>
    <cellStyle name="40% - Accent2 13 2 7" xfId="39769"/>
    <cellStyle name="40% - Accent2 13 3" xfId="6054"/>
    <cellStyle name="40% - Accent2 13 3 2" xfId="14336"/>
    <cellStyle name="40% - Accent2 13 3 2 2" xfId="33398"/>
    <cellStyle name="40% - Accent2 13 3 2 3" xfId="52459"/>
    <cellStyle name="40% - Accent2 13 3 3" xfId="25120"/>
    <cellStyle name="40% - Accent2 13 3 4" xfId="44181"/>
    <cellStyle name="40% - Accent2 13 4" xfId="7429"/>
    <cellStyle name="40% - Accent2 13 4 2" xfId="15711"/>
    <cellStyle name="40% - Accent2 13 4 2 2" xfId="34773"/>
    <cellStyle name="40% - Accent2 13 4 2 3" xfId="53834"/>
    <cellStyle name="40% - Accent2 13 4 3" xfId="26495"/>
    <cellStyle name="40% - Accent2 13 4 4" xfId="45556"/>
    <cellStyle name="40% - Accent2 13 5" xfId="9923"/>
    <cellStyle name="40% - Accent2 13 5 2" xfId="18201"/>
    <cellStyle name="40% - Accent2 13 5 2 2" xfId="37263"/>
    <cellStyle name="40% - Accent2 13 5 2 3" xfId="56324"/>
    <cellStyle name="40% - Accent2 13 5 3" xfId="28985"/>
    <cellStyle name="40% - Accent2 13 5 4" xfId="48046"/>
    <cellStyle name="40% - Accent2 13 6" xfId="4279"/>
    <cellStyle name="40% - Accent2 13 6 2" xfId="23389"/>
    <cellStyle name="40% - Accent2 13 6 3" xfId="42450"/>
    <cellStyle name="40% - Accent2 13 7" xfId="12605"/>
    <cellStyle name="40% - Accent2 13 7 2" xfId="31667"/>
    <cellStyle name="40% - Accent2 13 7 3" xfId="50728"/>
    <cellStyle name="40% - Accent2 13 8" xfId="20707"/>
    <cellStyle name="40% - Accent2 13 9" xfId="39768"/>
    <cellStyle name="40% - Accent2 14" xfId="1355"/>
    <cellStyle name="40% - Accent2 14 2" xfId="6068"/>
    <cellStyle name="40% - Accent2 14 2 2" xfId="14350"/>
    <cellStyle name="40% - Accent2 14 2 2 2" xfId="33412"/>
    <cellStyle name="40% - Accent2 14 2 2 3" xfId="52473"/>
    <cellStyle name="40% - Accent2 14 2 3" xfId="25134"/>
    <cellStyle name="40% - Accent2 14 2 4" xfId="44195"/>
    <cellStyle name="40% - Accent2 14 3" xfId="7431"/>
    <cellStyle name="40% - Accent2 14 3 2" xfId="15713"/>
    <cellStyle name="40% - Accent2 14 3 2 2" xfId="34775"/>
    <cellStyle name="40% - Accent2 14 3 2 3" xfId="53836"/>
    <cellStyle name="40% - Accent2 14 3 3" xfId="26497"/>
    <cellStyle name="40% - Accent2 14 3 4" xfId="45558"/>
    <cellStyle name="40% - Accent2 14 4" xfId="9925"/>
    <cellStyle name="40% - Accent2 14 4 2" xfId="18203"/>
    <cellStyle name="40% - Accent2 14 4 2 2" xfId="37265"/>
    <cellStyle name="40% - Accent2 14 4 2 3" xfId="56326"/>
    <cellStyle name="40% - Accent2 14 4 3" xfId="28987"/>
    <cellStyle name="40% - Accent2 14 4 4" xfId="48048"/>
    <cellStyle name="40% - Accent2 14 5" xfId="4281"/>
    <cellStyle name="40% - Accent2 14 5 2" xfId="23391"/>
    <cellStyle name="40% - Accent2 14 5 3" xfId="42452"/>
    <cellStyle name="40% - Accent2 14 6" xfId="12607"/>
    <cellStyle name="40% - Accent2 14 6 2" xfId="31669"/>
    <cellStyle name="40% - Accent2 14 6 3" xfId="50730"/>
    <cellStyle name="40% - Accent2 14 7" xfId="20709"/>
    <cellStyle name="40% - Accent2 14 8" xfId="39770"/>
    <cellStyle name="40% - Accent2 15" xfId="1356"/>
    <cellStyle name="40% - Accent2 15 2" xfId="7432"/>
    <cellStyle name="40% - Accent2 15 2 2" xfId="15714"/>
    <cellStyle name="40% - Accent2 15 2 2 2" xfId="34776"/>
    <cellStyle name="40% - Accent2 15 2 2 3" xfId="53837"/>
    <cellStyle name="40% - Accent2 15 2 3" xfId="26498"/>
    <cellStyle name="40% - Accent2 15 2 4" xfId="45559"/>
    <cellStyle name="40% - Accent2 15 3" xfId="9926"/>
    <cellStyle name="40% - Accent2 15 3 2" xfId="18204"/>
    <cellStyle name="40% - Accent2 15 3 2 2" xfId="37266"/>
    <cellStyle name="40% - Accent2 15 3 2 3" xfId="56327"/>
    <cellStyle name="40% - Accent2 15 3 3" xfId="28988"/>
    <cellStyle name="40% - Accent2 15 3 4" xfId="48049"/>
    <cellStyle name="40% - Accent2 15 4" xfId="4282"/>
    <cellStyle name="40% - Accent2 15 4 2" xfId="23392"/>
    <cellStyle name="40% - Accent2 15 4 3" xfId="42453"/>
    <cellStyle name="40% - Accent2 15 5" xfId="12608"/>
    <cellStyle name="40% - Accent2 15 5 2" xfId="31670"/>
    <cellStyle name="40% - Accent2 15 5 3" xfId="50731"/>
    <cellStyle name="40% - Accent2 15 6" xfId="20710"/>
    <cellStyle name="40% - Accent2 15 7" xfId="39771"/>
    <cellStyle name="40% - Accent2 16" xfId="5621"/>
    <cellStyle name="40% - Accent2 16 2" xfId="13911"/>
    <cellStyle name="40% - Accent2 16 2 2" xfId="32973"/>
    <cellStyle name="40% - Accent2 16 2 3" xfId="52034"/>
    <cellStyle name="40% - Accent2 16 3" xfId="24695"/>
    <cellStyle name="40% - Accent2 16 4" xfId="43756"/>
    <cellStyle name="40% - Accent2 17" xfId="7414"/>
    <cellStyle name="40% - Accent2 17 2" xfId="15696"/>
    <cellStyle name="40% - Accent2 17 2 2" xfId="34758"/>
    <cellStyle name="40% - Accent2 17 2 3" xfId="53819"/>
    <cellStyle name="40% - Accent2 17 3" xfId="26480"/>
    <cellStyle name="40% - Accent2 17 4" xfId="45541"/>
    <cellStyle name="40% - Accent2 18" xfId="9908"/>
    <cellStyle name="40% - Accent2 18 2" xfId="18186"/>
    <cellStyle name="40% - Accent2 18 2 2" xfId="37248"/>
    <cellStyle name="40% - Accent2 18 2 3" xfId="56309"/>
    <cellStyle name="40% - Accent2 18 3" xfId="28970"/>
    <cellStyle name="40% - Accent2 18 4" xfId="48031"/>
    <cellStyle name="40% - Accent2 19" xfId="4264"/>
    <cellStyle name="40% - Accent2 19 2" xfId="23374"/>
    <cellStyle name="40% - Accent2 19 3" xfId="42435"/>
    <cellStyle name="40% - Accent2 2" xfId="1357"/>
    <cellStyle name="40% - Accent2 2 10" xfId="1358"/>
    <cellStyle name="40% - Accent2 2 10 2" xfId="7434"/>
    <cellStyle name="40% - Accent2 2 10 2 2" xfId="15716"/>
    <cellStyle name="40% - Accent2 2 10 2 2 2" xfId="34778"/>
    <cellStyle name="40% - Accent2 2 10 2 2 3" xfId="53839"/>
    <cellStyle name="40% - Accent2 2 10 2 3" xfId="26500"/>
    <cellStyle name="40% - Accent2 2 10 2 4" xfId="45561"/>
    <cellStyle name="40% - Accent2 2 10 3" xfId="9928"/>
    <cellStyle name="40% - Accent2 2 10 3 2" xfId="18206"/>
    <cellStyle name="40% - Accent2 2 10 3 2 2" xfId="37268"/>
    <cellStyle name="40% - Accent2 2 10 3 2 3" xfId="56329"/>
    <cellStyle name="40% - Accent2 2 10 3 3" xfId="28990"/>
    <cellStyle name="40% - Accent2 2 10 3 4" xfId="48051"/>
    <cellStyle name="40% - Accent2 2 10 4" xfId="4284"/>
    <cellStyle name="40% - Accent2 2 10 4 2" xfId="23394"/>
    <cellStyle name="40% - Accent2 2 10 4 3" xfId="42455"/>
    <cellStyle name="40% - Accent2 2 10 5" xfId="12610"/>
    <cellStyle name="40% - Accent2 2 10 5 2" xfId="31672"/>
    <cellStyle name="40% - Accent2 2 10 5 3" xfId="50733"/>
    <cellStyle name="40% - Accent2 2 10 6" xfId="20712"/>
    <cellStyle name="40% - Accent2 2 10 7" xfId="39773"/>
    <cellStyle name="40% - Accent2 2 11" xfId="1359"/>
    <cellStyle name="40% - Accent2 2 11 2" xfId="7435"/>
    <cellStyle name="40% - Accent2 2 11 2 2" xfId="15717"/>
    <cellStyle name="40% - Accent2 2 11 2 2 2" xfId="34779"/>
    <cellStyle name="40% - Accent2 2 11 2 2 3" xfId="53840"/>
    <cellStyle name="40% - Accent2 2 11 2 3" xfId="26501"/>
    <cellStyle name="40% - Accent2 2 11 2 4" xfId="45562"/>
    <cellStyle name="40% - Accent2 2 11 3" xfId="9929"/>
    <cellStyle name="40% - Accent2 2 11 3 2" xfId="18207"/>
    <cellStyle name="40% - Accent2 2 11 3 2 2" xfId="37269"/>
    <cellStyle name="40% - Accent2 2 11 3 2 3" xfId="56330"/>
    <cellStyle name="40% - Accent2 2 11 3 3" xfId="28991"/>
    <cellStyle name="40% - Accent2 2 11 3 4" xfId="48052"/>
    <cellStyle name="40% - Accent2 2 11 4" xfId="4285"/>
    <cellStyle name="40% - Accent2 2 11 4 2" xfId="23395"/>
    <cellStyle name="40% - Accent2 2 11 4 3" xfId="42456"/>
    <cellStyle name="40% - Accent2 2 11 5" xfId="12611"/>
    <cellStyle name="40% - Accent2 2 11 5 2" xfId="31673"/>
    <cellStyle name="40% - Accent2 2 11 5 3" xfId="50734"/>
    <cellStyle name="40% - Accent2 2 11 6" xfId="20713"/>
    <cellStyle name="40% - Accent2 2 11 7" xfId="39774"/>
    <cellStyle name="40% - Accent2 2 12" xfId="5640"/>
    <cellStyle name="40% - Accent2 2 12 2" xfId="13929"/>
    <cellStyle name="40% - Accent2 2 12 2 2" xfId="32991"/>
    <cellStyle name="40% - Accent2 2 12 2 3" xfId="52052"/>
    <cellStyle name="40% - Accent2 2 12 3" xfId="24713"/>
    <cellStyle name="40% - Accent2 2 12 4" xfId="43774"/>
    <cellStyle name="40% - Accent2 2 13" xfId="7433"/>
    <cellStyle name="40% - Accent2 2 13 2" xfId="15715"/>
    <cellStyle name="40% - Accent2 2 13 2 2" xfId="34777"/>
    <cellStyle name="40% - Accent2 2 13 2 3" xfId="53838"/>
    <cellStyle name="40% - Accent2 2 13 3" xfId="26499"/>
    <cellStyle name="40% - Accent2 2 13 4" xfId="45560"/>
    <cellStyle name="40% - Accent2 2 14" xfId="9927"/>
    <cellStyle name="40% - Accent2 2 14 2" xfId="18205"/>
    <cellStyle name="40% - Accent2 2 14 2 2" xfId="37267"/>
    <cellStyle name="40% - Accent2 2 14 2 3" xfId="56328"/>
    <cellStyle name="40% - Accent2 2 14 3" xfId="28989"/>
    <cellStyle name="40% - Accent2 2 14 4" xfId="48050"/>
    <cellStyle name="40% - Accent2 2 15" xfId="4283"/>
    <cellStyle name="40% - Accent2 2 15 2" xfId="23393"/>
    <cellStyle name="40% - Accent2 2 15 3" xfId="42454"/>
    <cellStyle name="40% - Accent2 2 16" xfId="12609"/>
    <cellStyle name="40% - Accent2 2 16 2" xfId="31671"/>
    <cellStyle name="40% - Accent2 2 16 3" xfId="50732"/>
    <cellStyle name="40% - Accent2 2 17" xfId="20711"/>
    <cellStyle name="40% - Accent2 2 18" xfId="39772"/>
    <cellStyle name="40% - Accent2 2 2" xfId="1360"/>
    <cellStyle name="40% - Accent2 2 2 10" xfId="7436"/>
    <cellStyle name="40% - Accent2 2 2 10 2" xfId="15718"/>
    <cellStyle name="40% - Accent2 2 2 10 2 2" xfId="34780"/>
    <cellStyle name="40% - Accent2 2 2 10 2 3" xfId="53841"/>
    <cellStyle name="40% - Accent2 2 2 10 3" xfId="26502"/>
    <cellStyle name="40% - Accent2 2 2 10 4" xfId="45563"/>
    <cellStyle name="40% - Accent2 2 2 11" xfId="9930"/>
    <cellStyle name="40% - Accent2 2 2 11 2" xfId="18208"/>
    <cellStyle name="40% - Accent2 2 2 11 2 2" xfId="37270"/>
    <cellStyle name="40% - Accent2 2 2 11 2 3" xfId="56331"/>
    <cellStyle name="40% - Accent2 2 2 11 3" xfId="28992"/>
    <cellStyle name="40% - Accent2 2 2 11 4" xfId="48053"/>
    <cellStyle name="40% - Accent2 2 2 12" xfId="4286"/>
    <cellStyle name="40% - Accent2 2 2 12 2" xfId="23396"/>
    <cellStyle name="40% - Accent2 2 2 12 3" xfId="42457"/>
    <cellStyle name="40% - Accent2 2 2 13" xfId="12612"/>
    <cellStyle name="40% - Accent2 2 2 13 2" xfId="31674"/>
    <cellStyle name="40% - Accent2 2 2 13 3" xfId="50735"/>
    <cellStyle name="40% - Accent2 2 2 14" xfId="20714"/>
    <cellStyle name="40% - Accent2 2 2 15" xfId="39775"/>
    <cellStyle name="40% - Accent2 2 2 2" xfId="1361"/>
    <cellStyle name="40% - Accent2 2 2 2 10" xfId="12613"/>
    <cellStyle name="40% - Accent2 2 2 2 10 2" xfId="31675"/>
    <cellStyle name="40% - Accent2 2 2 2 10 3" xfId="50736"/>
    <cellStyle name="40% - Accent2 2 2 2 11" xfId="20715"/>
    <cellStyle name="40% - Accent2 2 2 2 12" xfId="39776"/>
    <cellStyle name="40% - Accent2 2 2 2 2" xfId="1362"/>
    <cellStyle name="40% - Accent2 2 2 2 2 2" xfId="1363"/>
    <cellStyle name="40% - Accent2 2 2 2 2 2 2" xfId="7439"/>
    <cellStyle name="40% - Accent2 2 2 2 2 2 2 2" xfId="15721"/>
    <cellStyle name="40% - Accent2 2 2 2 2 2 2 2 2" xfId="34783"/>
    <cellStyle name="40% - Accent2 2 2 2 2 2 2 2 3" xfId="53844"/>
    <cellStyle name="40% - Accent2 2 2 2 2 2 2 3" xfId="26505"/>
    <cellStyle name="40% - Accent2 2 2 2 2 2 2 4" xfId="45566"/>
    <cellStyle name="40% - Accent2 2 2 2 2 2 3" xfId="9933"/>
    <cellStyle name="40% - Accent2 2 2 2 2 2 3 2" xfId="18211"/>
    <cellStyle name="40% - Accent2 2 2 2 2 2 3 2 2" xfId="37273"/>
    <cellStyle name="40% - Accent2 2 2 2 2 2 3 2 3" xfId="56334"/>
    <cellStyle name="40% - Accent2 2 2 2 2 2 3 3" xfId="28995"/>
    <cellStyle name="40% - Accent2 2 2 2 2 2 3 4" xfId="48056"/>
    <cellStyle name="40% - Accent2 2 2 2 2 2 4" xfId="4289"/>
    <cellStyle name="40% - Accent2 2 2 2 2 2 4 2" xfId="23399"/>
    <cellStyle name="40% - Accent2 2 2 2 2 2 4 3" xfId="42460"/>
    <cellStyle name="40% - Accent2 2 2 2 2 2 5" xfId="12615"/>
    <cellStyle name="40% - Accent2 2 2 2 2 2 5 2" xfId="31677"/>
    <cellStyle name="40% - Accent2 2 2 2 2 2 5 3" xfId="50738"/>
    <cellStyle name="40% - Accent2 2 2 2 2 2 6" xfId="20717"/>
    <cellStyle name="40% - Accent2 2 2 2 2 2 7" xfId="39778"/>
    <cellStyle name="40% - Accent2 2 2 2 2 3" xfId="7438"/>
    <cellStyle name="40% - Accent2 2 2 2 2 3 2" xfId="15720"/>
    <cellStyle name="40% - Accent2 2 2 2 2 3 2 2" xfId="34782"/>
    <cellStyle name="40% - Accent2 2 2 2 2 3 2 3" xfId="53843"/>
    <cellStyle name="40% - Accent2 2 2 2 2 3 3" xfId="26504"/>
    <cellStyle name="40% - Accent2 2 2 2 2 3 4" xfId="45565"/>
    <cellStyle name="40% - Accent2 2 2 2 2 4" xfId="9932"/>
    <cellStyle name="40% - Accent2 2 2 2 2 4 2" xfId="18210"/>
    <cellStyle name="40% - Accent2 2 2 2 2 4 2 2" xfId="37272"/>
    <cellStyle name="40% - Accent2 2 2 2 2 4 2 3" xfId="56333"/>
    <cellStyle name="40% - Accent2 2 2 2 2 4 3" xfId="28994"/>
    <cellStyle name="40% - Accent2 2 2 2 2 4 4" xfId="48055"/>
    <cellStyle name="40% - Accent2 2 2 2 2 5" xfId="4288"/>
    <cellStyle name="40% - Accent2 2 2 2 2 5 2" xfId="23398"/>
    <cellStyle name="40% - Accent2 2 2 2 2 5 3" xfId="42459"/>
    <cellStyle name="40% - Accent2 2 2 2 2 6" xfId="12614"/>
    <cellStyle name="40% - Accent2 2 2 2 2 6 2" xfId="31676"/>
    <cellStyle name="40% - Accent2 2 2 2 2 6 3" xfId="50737"/>
    <cellStyle name="40% - Accent2 2 2 2 2 7" xfId="20716"/>
    <cellStyle name="40% - Accent2 2 2 2 2 8" xfId="39777"/>
    <cellStyle name="40% - Accent2 2 2 2 3" xfId="1364"/>
    <cellStyle name="40% - Accent2 2 2 2 3 2" xfId="1365"/>
    <cellStyle name="40% - Accent2 2 2 2 3 2 2" xfId="7441"/>
    <cellStyle name="40% - Accent2 2 2 2 3 2 2 2" xfId="15723"/>
    <cellStyle name="40% - Accent2 2 2 2 3 2 2 2 2" xfId="34785"/>
    <cellStyle name="40% - Accent2 2 2 2 3 2 2 2 3" xfId="53846"/>
    <cellStyle name="40% - Accent2 2 2 2 3 2 2 3" xfId="26507"/>
    <cellStyle name="40% - Accent2 2 2 2 3 2 2 4" xfId="45568"/>
    <cellStyle name="40% - Accent2 2 2 2 3 2 3" xfId="9935"/>
    <cellStyle name="40% - Accent2 2 2 2 3 2 3 2" xfId="18213"/>
    <cellStyle name="40% - Accent2 2 2 2 3 2 3 2 2" xfId="37275"/>
    <cellStyle name="40% - Accent2 2 2 2 3 2 3 2 3" xfId="56336"/>
    <cellStyle name="40% - Accent2 2 2 2 3 2 3 3" xfId="28997"/>
    <cellStyle name="40% - Accent2 2 2 2 3 2 3 4" xfId="48058"/>
    <cellStyle name="40% - Accent2 2 2 2 3 2 4" xfId="4291"/>
    <cellStyle name="40% - Accent2 2 2 2 3 2 4 2" xfId="23401"/>
    <cellStyle name="40% - Accent2 2 2 2 3 2 4 3" xfId="42462"/>
    <cellStyle name="40% - Accent2 2 2 2 3 2 5" xfId="12617"/>
    <cellStyle name="40% - Accent2 2 2 2 3 2 5 2" xfId="31679"/>
    <cellStyle name="40% - Accent2 2 2 2 3 2 5 3" xfId="50740"/>
    <cellStyle name="40% - Accent2 2 2 2 3 2 6" xfId="20719"/>
    <cellStyle name="40% - Accent2 2 2 2 3 2 7" xfId="39780"/>
    <cellStyle name="40% - Accent2 2 2 2 3 3" xfId="7440"/>
    <cellStyle name="40% - Accent2 2 2 2 3 3 2" xfId="15722"/>
    <cellStyle name="40% - Accent2 2 2 2 3 3 2 2" xfId="34784"/>
    <cellStyle name="40% - Accent2 2 2 2 3 3 2 3" xfId="53845"/>
    <cellStyle name="40% - Accent2 2 2 2 3 3 3" xfId="26506"/>
    <cellStyle name="40% - Accent2 2 2 2 3 3 4" xfId="45567"/>
    <cellStyle name="40% - Accent2 2 2 2 3 4" xfId="9934"/>
    <cellStyle name="40% - Accent2 2 2 2 3 4 2" xfId="18212"/>
    <cellStyle name="40% - Accent2 2 2 2 3 4 2 2" xfId="37274"/>
    <cellStyle name="40% - Accent2 2 2 2 3 4 2 3" xfId="56335"/>
    <cellStyle name="40% - Accent2 2 2 2 3 4 3" xfId="28996"/>
    <cellStyle name="40% - Accent2 2 2 2 3 4 4" xfId="48057"/>
    <cellStyle name="40% - Accent2 2 2 2 3 5" xfId="4290"/>
    <cellStyle name="40% - Accent2 2 2 2 3 5 2" xfId="23400"/>
    <cellStyle name="40% - Accent2 2 2 2 3 5 3" xfId="42461"/>
    <cellStyle name="40% - Accent2 2 2 2 3 6" xfId="12616"/>
    <cellStyle name="40% - Accent2 2 2 2 3 6 2" xfId="31678"/>
    <cellStyle name="40% - Accent2 2 2 2 3 6 3" xfId="50739"/>
    <cellStyle name="40% - Accent2 2 2 2 3 7" xfId="20718"/>
    <cellStyle name="40% - Accent2 2 2 2 3 8" xfId="39779"/>
    <cellStyle name="40% - Accent2 2 2 2 4" xfId="1366"/>
    <cellStyle name="40% - Accent2 2 2 2 4 2" xfId="7442"/>
    <cellStyle name="40% - Accent2 2 2 2 4 2 2" xfId="15724"/>
    <cellStyle name="40% - Accent2 2 2 2 4 2 2 2" xfId="34786"/>
    <cellStyle name="40% - Accent2 2 2 2 4 2 2 3" xfId="53847"/>
    <cellStyle name="40% - Accent2 2 2 2 4 2 3" xfId="26508"/>
    <cellStyle name="40% - Accent2 2 2 2 4 2 4" xfId="45569"/>
    <cellStyle name="40% - Accent2 2 2 2 4 3" xfId="9936"/>
    <cellStyle name="40% - Accent2 2 2 2 4 3 2" xfId="18214"/>
    <cellStyle name="40% - Accent2 2 2 2 4 3 2 2" xfId="37276"/>
    <cellStyle name="40% - Accent2 2 2 2 4 3 2 3" xfId="56337"/>
    <cellStyle name="40% - Accent2 2 2 2 4 3 3" xfId="28998"/>
    <cellStyle name="40% - Accent2 2 2 2 4 3 4" xfId="48059"/>
    <cellStyle name="40% - Accent2 2 2 2 4 4" xfId="4292"/>
    <cellStyle name="40% - Accent2 2 2 2 4 4 2" xfId="23402"/>
    <cellStyle name="40% - Accent2 2 2 2 4 4 3" xfId="42463"/>
    <cellStyle name="40% - Accent2 2 2 2 4 5" xfId="12618"/>
    <cellStyle name="40% - Accent2 2 2 2 4 5 2" xfId="31680"/>
    <cellStyle name="40% - Accent2 2 2 2 4 5 3" xfId="50741"/>
    <cellStyle name="40% - Accent2 2 2 2 4 6" xfId="20720"/>
    <cellStyle name="40% - Accent2 2 2 2 4 7" xfId="39781"/>
    <cellStyle name="40% - Accent2 2 2 2 5" xfId="1367"/>
    <cellStyle name="40% - Accent2 2 2 2 5 2" xfId="7443"/>
    <cellStyle name="40% - Accent2 2 2 2 5 2 2" xfId="15725"/>
    <cellStyle name="40% - Accent2 2 2 2 5 2 2 2" xfId="34787"/>
    <cellStyle name="40% - Accent2 2 2 2 5 2 2 3" xfId="53848"/>
    <cellStyle name="40% - Accent2 2 2 2 5 2 3" xfId="26509"/>
    <cellStyle name="40% - Accent2 2 2 2 5 2 4" xfId="45570"/>
    <cellStyle name="40% - Accent2 2 2 2 5 3" xfId="9937"/>
    <cellStyle name="40% - Accent2 2 2 2 5 3 2" xfId="18215"/>
    <cellStyle name="40% - Accent2 2 2 2 5 3 2 2" xfId="37277"/>
    <cellStyle name="40% - Accent2 2 2 2 5 3 2 3" xfId="56338"/>
    <cellStyle name="40% - Accent2 2 2 2 5 3 3" xfId="28999"/>
    <cellStyle name="40% - Accent2 2 2 2 5 3 4" xfId="48060"/>
    <cellStyle name="40% - Accent2 2 2 2 5 4" xfId="4293"/>
    <cellStyle name="40% - Accent2 2 2 2 5 4 2" xfId="23403"/>
    <cellStyle name="40% - Accent2 2 2 2 5 4 3" xfId="42464"/>
    <cellStyle name="40% - Accent2 2 2 2 5 5" xfId="12619"/>
    <cellStyle name="40% - Accent2 2 2 2 5 5 2" xfId="31681"/>
    <cellStyle name="40% - Accent2 2 2 2 5 5 3" xfId="50742"/>
    <cellStyle name="40% - Accent2 2 2 2 5 6" xfId="20721"/>
    <cellStyle name="40% - Accent2 2 2 2 5 7" xfId="39782"/>
    <cellStyle name="40% - Accent2 2 2 2 6" xfId="5871"/>
    <cellStyle name="40% - Accent2 2 2 2 6 2" xfId="14153"/>
    <cellStyle name="40% - Accent2 2 2 2 6 2 2" xfId="33215"/>
    <cellStyle name="40% - Accent2 2 2 2 6 2 3" xfId="52276"/>
    <cellStyle name="40% - Accent2 2 2 2 6 3" xfId="24937"/>
    <cellStyle name="40% - Accent2 2 2 2 6 4" xfId="43998"/>
    <cellStyle name="40% - Accent2 2 2 2 7" xfId="7437"/>
    <cellStyle name="40% - Accent2 2 2 2 7 2" xfId="15719"/>
    <cellStyle name="40% - Accent2 2 2 2 7 2 2" xfId="34781"/>
    <cellStyle name="40% - Accent2 2 2 2 7 2 3" xfId="53842"/>
    <cellStyle name="40% - Accent2 2 2 2 7 3" xfId="26503"/>
    <cellStyle name="40% - Accent2 2 2 2 7 4" xfId="45564"/>
    <cellStyle name="40% - Accent2 2 2 2 8" xfId="9931"/>
    <cellStyle name="40% - Accent2 2 2 2 8 2" xfId="18209"/>
    <cellStyle name="40% - Accent2 2 2 2 8 2 2" xfId="37271"/>
    <cellStyle name="40% - Accent2 2 2 2 8 2 3" xfId="56332"/>
    <cellStyle name="40% - Accent2 2 2 2 8 3" xfId="28993"/>
    <cellStyle name="40% - Accent2 2 2 2 8 4" xfId="48054"/>
    <cellStyle name="40% - Accent2 2 2 2 9" xfId="4287"/>
    <cellStyle name="40% - Accent2 2 2 2 9 2" xfId="23397"/>
    <cellStyle name="40% - Accent2 2 2 2 9 3" xfId="42458"/>
    <cellStyle name="40% - Accent2 2 2 3" xfId="1368"/>
    <cellStyle name="40% - Accent2 2 2 3 10" xfId="12620"/>
    <cellStyle name="40% - Accent2 2 2 3 10 2" xfId="31682"/>
    <cellStyle name="40% - Accent2 2 2 3 10 3" xfId="50743"/>
    <cellStyle name="40% - Accent2 2 2 3 11" xfId="20722"/>
    <cellStyle name="40% - Accent2 2 2 3 12" xfId="39783"/>
    <cellStyle name="40% - Accent2 2 2 3 2" xfId="1369"/>
    <cellStyle name="40% - Accent2 2 2 3 2 2" xfId="1370"/>
    <cellStyle name="40% - Accent2 2 2 3 2 2 2" xfId="7446"/>
    <cellStyle name="40% - Accent2 2 2 3 2 2 2 2" xfId="15728"/>
    <cellStyle name="40% - Accent2 2 2 3 2 2 2 2 2" xfId="34790"/>
    <cellStyle name="40% - Accent2 2 2 3 2 2 2 2 3" xfId="53851"/>
    <cellStyle name="40% - Accent2 2 2 3 2 2 2 3" xfId="26512"/>
    <cellStyle name="40% - Accent2 2 2 3 2 2 2 4" xfId="45573"/>
    <cellStyle name="40% - Accent2 2 2 3 2 2 3" xfId="9940"/>
    <cellStyle name="40% - Accent2 2 2 3 2 2 3 2" xfId="18218"/>
    <cellStyle name="40% - Accent2 2 2 3 2 2 3 2 2" xfId="37280"/>
    <cellStyle name="40% - Accent2 2 2 3 2 2 3 2 3" xfId="56341"/>
    <cellStyle name="40% - Accent2 2 2 3 2 2 3 3" xfId="29002"/>
    <cellStyle name="40% - Accent2 2 2 3 2 2 3 4" xfId="48063"/>
    <cellStyle name="40% - Accent2 2 2 3 2 2 4" xfId="4296"/>
    <cellStyle name="40% - Accent2 2 2 3 2 2 4 2" xfId="23406"/>
    <cellStyle name="40% - Accent2 2 2 3 2 2 4 3" xfId="42467"/>
    <cellStyle name="40% - Accent2 2 2 3 2 2 5" xfId="12622"/>
    <cellStyle name="40% - Accent2 2 2 3 2 2 5 2" xfId="31684"/>
    <cellStyle name="40% - Accent2 2 2 3 2 2 5 3" xfId="50745"/>
    <cellStyle name="40% - Accent2 2 2 3 2 2 6" xfId="20724"/>
    <cellStyle name="40% - Accent2 2 2 3 2 2 7" xfId="39785"/>
    <cellStyle name="40% - Accent2 2 2 3 2 3" xfId="7445"/>
    <cellStyle name="40% - Accent2 2 2 3 2 3 2" xfId="15727"/>
    <cellStyle name="40% - Accent2 2 2 3 2 3 2 2" xfId="34789"/>
    <cellStyle name="40% - Accent2 2 2 3 2 3 2 3" xfId="53850"/>
    <cellStyle name="40% - Accent2 2 2 3 2 3 3" xfId="26511"/>
    <cellStyle name="40% - Accent2 2 2 3 2 3 4" xfId="45572"/>
    <cellStyle name="40% - Accent2 2 2 3 2 4" xfId="9939"/>
    <cellStyle name="40% - Accent2 2 2 3 2 4 2" xfId="18217"/>
    <cellStyle name="40% - Accent2 2 2 3 2 4 2 2" xfId="37279"/>
    <cellStyle name="40% - Accent2 2 2 3 2 4 2 3" xfId="56340"/>
    <cellStyle name="40% - Accent2 2 2 3 2 4 3" xfId="29001"/>
    <cellStyle name="40% - Accent2 2 2 3 2 4 4" xfId="48062"/>
    <cellStyle name="40% - Accent2 2 2 3 2 5" xfId="4295"/>
    <cellStyle name="40% - Accent2 2 2 3 2 5 2" xfId="23405"/>
    <cellStyle name="40% - Accent2 2 2 3 2 5 3" xfId="42466"/>
    <cellStyle name="40% - Accent2 2 2 3 2 6" xfId="12621"/>
    <cellStyle name="40% - Accent2 2 2 3 2 6 2" xfId="31683"/>
    <cellStyle name="40% - Accent2 2 2 3 2 6 3" xfId="50744"/>
    <cellStyle name="40% - Accent2 2 2 3 2 7" xfId="20723"/>
    <cellStyle name="40% - Accent2 2 2 3 2 8" xfId="39784"/>
    <cellStyle name="40% - Accent2 2 2 3 3" xfId="1371"/>
    <cellStyle name="40% - Accent2 2 2 3 3 2" xfId="1372"/>
    <cellStyle name="40% - Accent2 2 2 3 3 2 2" xfId="7448"/>
    <cellStyle name="40% - Accent2 2 2 3 3 2 2 2" xfId="15730"/>
    <cellStyle name="40% - Accent2 2 2 3 3 2 2 2 2" xfId="34792"/>
    <cellStyle name="40% - Accent2 2 2 3 3 2 2 2 3" xfId="53853"/>
    <cellStyle name="40% - Accent2 2 2 3 3 2 2 3" xfId="26514"/>
    <cellStyle name="40% - Accent2 2 2 3 3 2 2 4" xfId="45575"/>
    <cellStyle name="40% - Accent2 2 2 3 3 2 3" xfId="9942"/>
    <cellStyle name="40% - Accent2 2 2 3 3 2 3 2" xfId="18220"/>
    <cellStyle name="40% - Accent2 2 2 3 3 2 3 2 2" xfId="37282"/>
    <cellStyle name="40% - Accent2 2 2 3 3 2 3 2 3" xfId="56343"/>
    <cellStyle name="40% - Accent2 2 2 3 3 2 3 3" xfId="29004"/>
    <cellStyle name="40% - Accent2 2 2 3 3 2 3 4" xfId="48065"/>
    <cellStyle name="40% - Accent2 2 2 3 3 2 4" xfId="4298"/>
    <cellStyle name="40% - Accent2 2 2 3 3 2 4 2" xfId="23408"/>
    <cellStyle name="40% - Accent2 2 2 3 3 2 4 3" xfId="42469"/>
    <cellStyle name="40% - Accent2 2 2 3 3 2 5" xfId="12624"/>
    <cellStyle name="40% - Accent2 2 2 3 3 2 5 2" xfId="31686"/>
    <cellStyle name="40% - Accent2 2 2 3 3 2 5 3" xfId="50747"/>
    <cellStyle name="40% - Accent2 2 2 3 3 2 6" xfId="20726"/>
    <cellStyle name="40% - Accent2 2 2 3 3 2 7" xfId="39787"/>
    <cellStyle name="40% - Accent2 2 2 3 3 3" xfId="7447"/>
    <cellStyle name="40% - Accent2 2 2 3 3 3 2" xfId="15729"/>
    <cellStyle name="40% - Accent2 2 2 3 3 3 2 2" xfId="34791"/>
    <cellStyle name="40% - Accent2 2 2 3 3 3 2 3" xfId="53852"/>
    <cellStyle name="40% - Accent2 2 2 3 3 3 3" xfId="26513"/>
    <cellStyle name="40% - Accent2 2 2 3 3 3 4" xfId="45574"/>
    <cellStyle name="40% - Accent2 2 2 3 3 4" xfId="9941"/>
    <cellStyle name="40% - Accent2 2 2 3 3 4 2" xfId="18219"/>
    <cellStyle name="40% - Accent2 2 2 3 3 4 2 2" xfId="37281"/>
    <cellStyle name="40% - Accent2 2 2 3 3 4 2 3" xfId="56342"/>
    <cellStyle name="40% - Accent2 2 2 3 3 4 3" xfId="29003"/>
    <cellStyle name="40% - Accent2 2 2 3 3 4 4" xfId="48064"/>
    <cellStyle name="40% - Accent2 2 2 3 3 5" xfId="4297"/>
    <cellStyle name="40% - Accent2 2 2 3 3 5 2" xfId="23407"/>
    <cellStyle name="40% - Accent2 2 2 3 3 5 3" xfId="42468"/>
    <cellStyle name="40% - Accent2 2 2 3 3 6" xfId="12623"/>
    <cellStyle name="40% - Accent2 2 2 3 3 6 2" xfId="31685"/>
    <cellStyle name="40% - Accent2 2 2 3 3 6 3" xfId="50746"/>
    <cellStyle name="40% - Accent2 2 2 3 3 7" xfId="20725"/>
    <cellStyle name="40% - Accent2 2 2 3 3 8" xfId="39786"/>
    <cellStyle name="40% - Accent2 2 2 3 4" xfId="1373"/>
    <cellStyle name="40% - Accent2 2 2 3 4 2" xfId="7449"/>
    <cellStyle name="40% - Accent2 2 2 3 4 2 2" xfId="15731"/>
    <cellStyle name="40% - Accent2 2 2 3 4 2 2 2" xfId="34793"/>
    <cellStyle name="40% - Accent2 2 2 3 4 2 2 3" xfId="53854"/>
    <cellStyle name="40% - Accent2 2 2 3 4 2 3" xfId="26515"/>
    <cellStyle name="40% - Accent2 2 2 3 4 2 4" xfId="45576"/>
    <cellStyle name="40% - Accent2 2 2 3 4 3" xfId="9943"/>
    <cellStyle name="40% - Accent2 2 2 3 4 3 2" xfId="18221"/>
    <cellStyle name="40% - Accent2 2 2 3 4 3 2 2" xfId="37283"/>
    <cellStyle name="40% - Accent2 2 2 3 4 3 2 3" xfId="56344"/>
    <cellStyle name="40% - Accent2 2 2 3 4 3 3" xfId="29005"/>
    <cellStyle name="40% - Accent2 2 2 3 4 3 4" xfId="48066"/>
    <cellStyle name="40% - Accent2 2 2 3 4 4" xfId="4299"/>
    <cellStyle name="40% - Accent2 2 2 3 4 4 2" xfId="23409"/>
    <cellStyle name="40% - Accent2 2 2 3 4 4 3" xfId="42470"/>
    <cellStyle name="40% - Accent2 2 2 3 4 5" xfId="12625"/>
    <cellStyle name="40% - Accent2 2 2 3 4 5 2" xfId="31687"/>
    <cellStyle name="40% - Accent2 2 2 3 4 5 3" xfId="50748"/>
    <cellStyle name="40% - Accent2 2 2 3 4 6" xfId="20727"/>
    <cellStyle name="40% - Accent2 2 2 3 4 7" xfId="39788"/>
    <cellStyle name="40% - Accent2 2 2 3 5" xfId="1374"/>
    <cellStyle name="40% - Accent2 2 2 3 5 2" xfId="7450"/>
    <cellStyle name="40% - Accent2 2 2 3 5 2 2" xfId="15732"/>
    <cellStyle name="40% - Accent2 2 2 3 5 2 2 2" xfId="34794"/>
    <cellStyle name="40% - Accent2 2 2 3 5 2 2 3" xfId="53855"/>
    <cellStyle name="40% - Accent2 2 2 3 5 2 3" xfId="26516"/>
    <cellStyle name="40% - Accent2 2 2 3 5 2 4" xfId="45577"/>
    <cellStyle name="40% - Accent2 2 2 3 5 3" xfId="9944"/>
    <cellStyle name="40% - Accent2 2 2 3 5 3 2" xfId="18222"/>
    <cellStyle name="40% - Accent2 2 2 3 5 3 2 2" xfId="37284"/>
    <cellStyle name="40% - Accent2 2 2 3 5 3 2 3" xfId="56345"/>
    <cellStyle name="40% - Accent2 2 2 3 5 3 3" xfId="29006"/>
    <cellStyle name="40% - Accent2 2 2 3 5 3 4" xfId="48067"/>
    <cellStyle name="40% - Accent2 2 2 3 5 4" xfId="4300"/>
    <cellStyle name="40% - Accent2 2 2 3 5 4 2" xfId="23410"/>
    <cellStyle name="40% - Accent2 2 2 3 5 4 3" xfId="42471"/>
    <cellStyle name="40% - Accent2 2 2 3 5 5" xfId="12626"/>
    <cellStyle name="40% - Accent2 2 2 3 5 5 2" xfId="31688"/>
    <cellStyle name="40% - Accent2 2 2 3 5 5 3" xfId="50749"/>
    <cellStyle name="40% - Accent2 2 2 3 5 6" xfId="20728"/>
    <cellStyle name="40% - Accent2 2 2 3 5 7" xfId="39789"/>
    <cellStyle name="40% - Accent2 2 2 3 6" xfId="5969"/>
    <cellStyle name="40% - Accent2 2 2 3 6 2" xfId="14251"/>
    <cellStyle name="40% - Accent2 2 2 3 6 2 2" xfId="33313"/>
    <cellStyle name="40% - Accent2 2 2 3 6 2 3" xfId="52374"/>
    <cellStyle name="40% - Accent2 2 2 3 6 3" xfId="25035"/>
    <cellStyle name="40% - Accent2 2 2 3 6 4" xfId="44096"/>
    <cellStyle name="40% - Accent2 2 2 3 7" xfId="7444"/>
    <cellStyle name="40% - Accent2 2 2 3 7 2" xfId="15726"/>
    <cellStyle name="40% - Accent2 2 2 3 7 2 2" xfId="34788"/>
    <cellStyle name="40% - Accent2 2 2 3 7 2 3" xfId="53849"/>
    <cellStyle name="40% - Accent2 2 2 3 7 3" xfId="26510"/>
    <cellStyle name="40% - Accent2 2 2 3 7 4" xfId="45571"/>
    <cellStyle name="40% - Accent2 2 2 3 8" xfId="9938"/>
    <cellStyle name="40% - Accent2 2 2 3 8 2" xfId="18216"/>
    <cellStyle name="40% - Accent2 2 2 3 8 2 2" xfId="37278"/>
    <cellStyle name="40% - Accent2 2 2 3 8 2 3" xfId="56339"/>
    <cellStyle name="40% - Accent2 2 2 3 8 3" xfId="29000"/>
    <cellStyle name="40% - Accent2 2 2 3 8 4" xfId="48061"/>
    <cellStyle name="40% - Accent2 2 2 3 9" xfId="4294"/>
    <cellStyle name="40% - Accent2 2 2 3 9 2" xfId="23404"/>
    <cellStyle name="40% - Accent2 2 2 3 9 3" xfId="42465"/>
    <cellStyle name="40% - Accent2 2 2 4" xfId="1375"/>
    <cellStyle name="40% - Accent2 2 2 4 10" xfId="20729"/>
    <cellStyle name="40% - Accent2 2 2 4 11" xfId="39790"/>
    <cellStyle name="40% - Accent2 2 2 4 2" xfId="1376"/>
    <cellStyle name="40% - Accent2 2 2 4 2 2" xfId="1377"/>
    <cellStyle name="40% - Accent2 2 2 4 2 2 2" xfId="7453"/>
    <cellStyle name="40% - Accent2 2 2 4 2 2 2 2" xfId="15735"/>
    <cellStyle name="40% - Accent2 2 2 4 2 2 2 2 2" xfId="34797"/>
    <cellStyle name="40% - Accent2 2 2 4 2 2 2 2 3" xfId="53858"/>
    <cellStyle name="40% - Accent2 2 2 4 2 2 2 3" xfId="26519"/>
    <cellStyle name="40% - Accent2 2 2 4 2 2 2 4" xfId="45580"/>
    <cellStyle name="40% - Accent2 2 2 4 2 2 3" xfId="9947"/>
    <cellStyle name="40% - Accent2 2 2 4 2 2 3 2" xfId="18225"/>
    <cellStyle name="40% - Accent2 2 2 4 2 2 3 2 2" xfId="37287"/>
    <cellStyle name="40% - Accent2 2 2 4 2 2 3 2 3" xfId="56348"/>
    <cellStyle name="40% - Accent2 2 2 4 2 2 3 3" xfId="29009"/>
    <cellStyle name="40% - Accent2 2 2 4 2 2 3 4" xfId="48070"/>
    <cellStyle name="40% - Accent2 2 2 4 2 2 4" xfId="4303"/>
    <cellStyle name="40% - Accent2 2 2 4 2 2 4 2" xfId="23413"/>
    <cellStyle name="40% - Accent2 2 2 4 2 2 4 3" xfId="42474"/>
    <cellStyle name="40% - Accent2 2 2 4 2 2 5" xfId="12629"/>
    <cellStyle name="40% - Accent2 2 2 4 2 2 5 2" xfId="31691"/>
    <cellStyle name="40% - Accent2 2 2 4 2 2 5 3" xfId="50752"/>
    <cellStyle name="40% - Accent2 2 2 4 2 2 6" xfId="20731"/>
    <cellStyle name="40% - Accent2 2 2 4 2 2 7" xfId="39792"/>
    <cellStyle name="40% - Accent2 2 2 4 2 3" xfId="7452"/>
    <cellStyle name="40% - Accent2 2 2 4 2 3 2" xfId="15734"/>
    <cellStyle name="40% - Accent2 2 2 4 2 3 2 2" xfId="34796"/>
    <cellStyle name="40% - Accent2 2 2 4 2 3 2 3" xfId="53857"/>
    <cellStyle name="40% - Accent2 2 2 4 2 3 3" xfId="26518"/>
    <cellStyle name="40% - Accent2 2 2 4 2 3 4" xfId="45579"/>
    <cellStyle name="40% - Accent2 2 2 4 2 4" xfId="9946"/>
    <cellStyle name="40% - Accent2 2 2 4 2 4 2" xfId="18224"/>
    <cellStyle name="40% - Accent2 2 2 4 2 4 2 2" xfId="37286"/>
    <cellStyle name="40% - Accent2 2 2 4 2 4 2 3" xfId="56347"/>
    <cellStyle name="40% - Accent2 2 2 4 2 4 3" xfId="29008"/>
    <cellStyle name="40% - Accent2 2 2 4 2 4 4" xfId="48069"/>
    <cellStyle name="40% - Accent2 2 2 4 2 5" xfId="4302"/>
    <cellStyle name="40% - Accent2 2 2 4 2 5 2" xfId="23412"/>
    <cellStyle name="40% - Accent2 2 2 4 2 5 3" xfId="42473"/>
    <cellStyle name="40% - Accent2 2 2 4 2 6" xfId="12628"/>
    <cellStyle name="40% - Accent2 2 2 4 2 6 2" xfId="31690"/>
    <cellStyle name="40% - Accent2 2 2 4 2 6 3" xfId="50751"/>
    <cellStyle name="40% - Accent2 2 2 4 2 7" xfId="20730"/>
    <cellStyle name="40% - Accent2 2 2 4 2 8" xfId="39791"/>
    <cellStyle name="40% - Accent2 2 2 4 3" xfId="1378"/>
    <cellStyle name="40% - Accent2 2 2 4 3 2" xfId="7454"/>
    <cellStyle name="40% - Accent2 2 2 4 3 2 2" xfId="15736"/>
    <cellStyle name="40% - Accent2 2 2 4 3 2 2 2" xfId="34798"/>
    <cellStyle name="40% - Accent2 2 2 4 3 2 2 3" xfId="53859"/>
    <cellStyle name="40% - Accent2 2 2 4 3 2 3" xfId="26520"/>
    <cellStyle name="40% - Accent2 2 2 4 3 2 4" xfId="45581"/>
    <cellStyle name="40% - Accent2 2 2 4 3 3" xfId="9948"/>
    <cellStyle name="40% - Accent2 2 2 4 3 3 2" xfId="18226"/>
    <cellStyle name="40% - Accent2 2 2 4 3 3 2 2" xfId="37288"/>
    <cellStyle name="40% - Accent2 2 2 4 3 3 2 3" xfId="56349"/>
    <cellStyle name="40% - Accent2 2 2 4 3 3 3" xfId="29010"/>
    <cellStyle name="40% - Accent2 2 2 4 3 3 4" xfId="48071"/>
    <cellStyle name="40% - Accent2 2 2 4 3 4" xfId="4304"/>
    <cellStyle name="40% - Accent2 2 2 4 3 4 2" xfId="23414"/>
    <cellStyle name="40% - Accent2 2 2 4 3 4 3" xfId="42475"/>
    <cellStyle name="40% - Accent2 2 2 4 3 5" xfId="12630"/>
    <cellStyle name="40% - Accent2 2 2 4 3 5 2" xfId="31692"/>
    <cellStyle name="40% - Accent2 2 2 4 3 5 3" xfId="50753"/>
    <cellStyle name="40% - Accent2 2 2 4 3 6" xfId="20732"/>
    <cellStyle name="40% - Accent2 2 2 4 3 7" xfId="39793"/>
    <cellStyle name="40% - Accent2 2 2 4 4" xfId="1379"/>
    <cellStyle name="40% - Accent2 2 2 4 4 2" xfId="7455"/>
    <cellStyle name="40% - Accent2 2 2 4 4 2 2" xfId="15737"/>
    <cellStyle name="40% - Accent2 2 2 4 4 2 2 2" xfId="34799"/>
    <cellStyle name="40% - Accent2 2 2 4 4 2 2 3" xfId="53860"/>
    <cellStyle name="40% - Accent2 2 2 4 4 2 3" xfId="26521"/>
    <cellStyle name="40% - Accent2 2 2 4 4 2 4" xfId="45582"/>
    <cellStyle name="40% - Accent2 2 2 4 4 3" xfId="9949"/>
    <cellStyle name="40% - Accent2 2 2 4 4 3 2" xfId="18227"/>
    <cellStyle name="40% - Accent2 2 2 4 4 3 2 2" xfId="37289"/>
    <cellStyle name="40% - Accent2 2 2 4 4 3 2 3" xfId="56350"/>
    <cellStyle name="40% - Accent2 2 2 4 4 3 3" xfId="29011"/>
    <cellStyle name="40% - Accent2 2 2 4 4 3 4" xfId="48072"/>
    <cellStyle name="40% - Accent2 2 2 4 4 4" xfId="4305"/>
    <cellStyle name="40% - Accent2 2 2 4 4 4 2" xfId="23415"/>
    <cellStyle name="40% - Accent2 2 2 4 4 4 3" xfId="42476"/>
    <cellStyle name="40% - Accent2 2 2 4 4 5" xfId="12631"/>
    <cellStyle name="40% - Accent2 2 2 4 4 5 2" xfId="31693"/>
    <cellStyle name="40% - Accent2 2 2 4 4 5 3" xfId="50754"/>
    <cellStyle name="40% - Accent2 2 2 4 4 6" xfId="20733"/>
    <cellStyle name="40% - Accent2 2 2 4 4 7" xfId="39794"/>
    <cellStyle name="40% - Accent2 2 2 4 5" xfId="5785"/>
    <cellStyle name="40% - Accent2 2 2 4 5 2" xfId="14067"/>
    <cellStyle name="40% - Accent2 2 2 4 5 2 2" xfId="33129"/>
    <cellStyle name="40% - Accent2 2 2 4 5 2 3" xfId="52190"/>
    <cellStyle name="40% - Accent2 2 2 4 5 3" xfId="24851"/>
    <cellStyle name="40% - Accent2 2 2 4 5 4" xfId="43912"/>
    <cellStyle name="40% - Accent2 2 2 4 6" xfId="7451"/>
    <cellStyle name="40% - Accent2 2 2 4 6 2" xfId="15733"/>
    <cellStyle name="40% - Accent2 2 2 4 6 2 2" xfId="34795"/>
    <cellStyle name="40% - Accent2 2 2 4 6 2 3" xfId="53856"/>
    <cellStyle name="40% - Accent2 2 2 4 6 3" xfId="26517"/>
    <cellStyle name="40% - Accent2 2 2 4 6 4" xfId="45578"/>
    <cellStyle name="40% - Accent2 2 2 4 7" xfId="9945"/>
    <cellStyle name="40% - Accent2 2 2 4 7 2" xfId="18223"/>
    <cellStyle name="40% - Accent2 2 2 4 7 2 2" xfId="37285"/>
    <cellStyle name="40% - Accent2 2 2 4 7 2 3" xfId="56346"/>
    <cellStyle name="40% - Accent2 2 2 4 7 3" xfId="29007"/>
    <cellStyle name="40% - Accent2 2 2 4 7 4" xfId="48068"/>
    <cellStyle name="40% - Accent2 2 2 4 8" xfId="4301"/>
    <cellStyle name="40% - Accent2 2 2 4 8 2" xfId="23411"/>
    <cellStyle name="40% - Accent2 2 2 4 8 3" xfId="42472"/>
    <cellStyle name="40% - Accent2 2 2 4 9" xfId="12627"/>
    <cellStyle name="40% - Accent2 2 2 4 9 2" xfId="31689"/>
    <cellStyle name="40% - Accent2 2 2 4 9 3" xfId="50750"/>
    <cellStyle name="40% - Accent2 2 2 5" xfId="1380"/>
    <cellStyle name="40% - Accent2 2 2 5 2" xfId="1381"/>
    <cellStyle name="40% - Accent2 2 2 5 2 2" xfId="7457"/>
    <cellStyle name="40% - Accent2 2 2 5 2 2 2" xfId="15739"/>
    <cellStyle name="40% - Accent2 2 2 5 2 2 2 2" xfId="34801"/>
    <cellStyle name="40% - Accent2 2 2 5 2 2 2 3" xfId="53862"/>
    <cellStyle name="40% - Accent2 2 2 5 2 2 3" xfId="26523"/>
    <cellStyle name="40% - Accent2 2 2 5 2 2 4" xfId="45584"/>
    <cellStyle name="40% - Accent2 2 2 5 2 3" xfId="9951"/>
    <cellStyle name="40% - Accent2 2 2 5 2 3 2" xfId="18229"/>
    <cellStyle name="40% - Accent2 2 2 5 2 3 2 2" xfId="37291"/>
    <cellStyle name="40% - Accent2 2 2 5 2 3 2 3" xfId="56352"/>
    <cellStyle name="40% - Accent2 2 2 5 2 3 3" xfId="29013"/>
    <cellStyle name="40% - Accent2 2 2 5 2 3 4" xfId="48074"/>
    <cellStyle name="40% - Accent2 2 2 5 2 4" xfId="4307"/>
    <cellStyle name="40% - Accent2 2 2 5 2 4 2" xfId="23417"/>
    <cellStyle name="40% - Accent2 2 2 5 2 4 3" xfId="42478"/>
    <cellStyle name="40% - Accent2 2 2 5 2 5" xfId="12633"/>
    <cellStyle name="40% - Accent2 2 2 5 2 5 2" xfId="31695"/>
    <cellStyle name="40% - Accent2 2 2 5 2 5 3" xfId="50756"/>
    <cellStyle name="40% - Accent2 2 2 5 2 6" xfId="20735"/>
    <cellStyle name="40% - Accent2 2 2 5 2 7" xfId="39796"/>
    <cellStyle name="40% - Accent2 2 2 5 3" xfId="7456"/>
    <cellStyle name="40% - Accent2 2 2 5 3 2" xfId="15738"/>
    <cellStyle name="40% - Accent2 2 2 5 3 2 2" xfId="34800"/>
    <cellStyle name="40% - Accent2 2 2 5 3 2 3" xfId="53861"/>
    <cellStyle name="40% - Accent2 2 2 5 3 3" xfId="26522"/>
    <cellStyle name="40% - Accent2 2 2 5 3 4" xfId="45583"/>
    <cellStyle name="40% - Accent2 2 2 5 4" xfId="9950"/>
    <cellStyle name="40% - Accent2 2 2 5 4 2" xfId="18228"/>
    <cellStyle name="40% - Accent2 2 2 5 4 2 2" xfId="37290"/>
    <cellStyle name="40% - Accent2 2 2 5 4 2 3" xfId="56351"/>
    <cellStyle name="40% - Accent2 2 2 5 4 3" xfId="29012"/>
    <cellStyle name="40% - Accent2 2 2 5 4 4" xfId="48073"/>
    <cellStyle name="40% - Accent2 2 2 5 5" xfId="4306"/>
    <cellStyle name="40% - Accent2 2 2 5 5 2" xfId="23416"/>
    <cellStyle name="40% - Accent2 2 2 5 5 3" xfId="42477"/>
    <cellStyle name="40% - Accent2 2 2 5 6" xfId="12632"/>
    <cellStyle name="40% - Accent2 2 2 5 6 2" xfId="31694"/>
    <cellStyle name="40% - Accent2 2 2 5 6 3" xfId="50755"/>
    <cellStyle name="40% - Accent2 2 2 5 7" xfId="20734"/>
    <cellStyle name="40% - Accent2 2 2 5 8" xfId="39795"/>
    <cellStyle name="40% - Accent2 2 2 6" xfId="1382"/>
    <cellStyle name="40% - Accent2 2 2 6 2" xfId="1383"/>
    <cellStyle name="40% - Accent2 2 2 6 2 2" xfId="7459"/>
    <cellStyle name="40% - Accent2 2 2 6 2 2 2" xfId="15741"/>
    <cellStyle name="40% - Accent2 2 2 6 2 2 2 2" xfId="34803"/>
    <cellStyle name="40% - Accent2 2 2 6 2 2 2 3" xfId="53864"/>
    <cellStyle name="40% - Accent2 2 2 6 2 2 3" xfId="26525"/>
    <cellStyle name="40% - Accent2 2 2 6 2 2 4" xfId="45586"/>
    <cellStyle name="40% - Accent2 2 2 6 2 3" xfId="9953"/>
    <cellStyle name="40% - Accent2 2 2 6 2 3 2" xfId="18231"/>
    <cellStyle name="40% - Accent2 2 2 6 2 3 2 2" xfId="37293"/>
    <cellStyle name="40% - Accent2 2 2 6 2 3 2 3" xfId="56354"/>
    <cellStyle name="40% - Accent2 2 2 6 2 3 3" xfId="29015"/>
    <cellStyle name="40% - Accent2 2 2 6 2 3 4" xfId="48076"/>
    <cellStyle name="40% - Accent2 2 2 6 2 4" xfId="4309"/>
    <cellStyle name="40% - Accent2 2 2 6 2 4 2" xfId="23419"/>
    <cellStyle name="40% - Accent2 2 2 6 2 4 3" xfId="42480"/>
    <cellStyle name="40% - Accent2 2 2 6 2 5" xfId="12635"/>
    <cellStyle name="40% - Accent2 2 2 6 2 5 2" xfId="31697"/>
    <cellStyle name="40% - Accent2 2 2 6 2 5 3" xfId="50758"/>
    <cellStyle name="40% - Accent2 2 2 6 2 6" xfId="20737"/>
    <cellStyle name="40% - Accent2 2 2 6 2 7" xfId="39798"/>
    <cellStyle name="40% - Accent2 2 2 6 3" xfId="7458"/>
    <cellStyle name="40% - Accent2 2 2 6 3 2" xfId="15740"/>
    <cellStyle name="40% - Accent2 2 2 6 3 2 2" xfId="34802"/>
    <cellStyle name="40% - Accent2 2 2 6 3 2 3" xfId="53863"/>
    <cellStyle name="40% - Accent2 2 2 6 3 3" xfId="26524"/>
    <cellStyle name="40% - Accent2 2 2 6 3 4" xfId="45585"/>
    <cellStyle name="40% - Accent2 2 2 6 4" xfId="9952"/>
    <cellStyle name="40% - Accent2 2 2 6 4 2" xfId="18230"/>
    <cellStyle name="40% - Accent2 2 2 6 4 2 2" xfId="37292"/>
    <cellStyle name="40% - Accent2 2 2 6 4 2 3" xfId="56353"/>
    <cellStyle name="40% - Accent2 2 2 6 4 3" xfId="29014"/>
    <cellStyle name="40% - Accent2 2 2 6 4 4" xfId="48075"/>
    <cellStyle name="40% - Accent2 2 2 6 5" xfId="4308"/>
    <cellStyle name="40% - Accent2 2 2 6 5 2" xfId="23418"/>
    <cellStyle name="40% - Accent2 2 2 6 5 3" xfId="42479"/>
    <cellStyle name="40% - Accent2 2 2 6 6" xfId="12634"/>
    <cellStyle name="40% - Accent2 2 2 6 6 2" xfId="31696"/>
    <cellStyle name="40% - Accent2 2 2 6 6 3" xfId="50757"/>
    <cellStyle name="40% - Accent2 2 2 6 7" xfId="20736"/>
    <cellStyle name="40% - Accent2 2 2 6 8" xfId="39797"/>
    <cellStyle name="40% - Accent2 2 2 7" xfId="1384"/>
    <cellStyle name="40% - Accent2 2 2 7 2" xfId="7460"/>
    <cellStyle name="40% - Accent2 2 2 7 2 2" xfId="15742"/>
    <cellStyle name="40% - Accent2 2 2 7 2 2 2" xfId="34804"/>
    <cellStyle name="40% - Accent2 2 2 7 2 2 3" xfId="53865"/>
    <cellStyle name="40% - Accent2 2 2 7 2 3" xfId="26526"/>
    <cellStyle name="40% - Accent2 2 2 7 2 4" xfId="45587"/>
    <cellStyle name="40% - Accent2 2 2 7 3" xfId="9954"/>
    <cellStyle name="40% - Accent2 2 2 7 3 2" xfId="18232"/>
    <cellStyle name="40% - Accent2 2 2 7 3 2 2" xfId="37294"/>
    <cellStyle name="40% - Accent2 2 2 7 3 2 3" xfId="56355"/>
    <cellStyle name="40% - Accent2 2 2 7 3 3" xfId="29016"/>
    <cellStyle name="40% - Accent2 2 2 7 3 4" xfId="48077"/>
    <cellStyle name="40% - Accent2 2 2 7 4" xfId="4310"/>
    <cellStyle name="40% - Accent2 2 2 7 4 2" xfId="23420"/>
    <cellStyle name="40% - Accent2 2 2 7 4 3" xfId="42481"/>
    <cellStyle name="40% - Accent2 2 2 7 5" xfId="12636"/>
    <cellStyle name="40% - Accent2 2 2 7 5 2" xfId="31698"/>
    <cellStyle name="40% - Accent2 2 2 7 5 3" xfId="50759"/>
    <cellStyle name="40% - Accent2 2 2 7 6" xfId="20738"/>
    <cellStyle name="40% - Accent2 2 2 7 7" xfId="39799"/>
    <cellStyle name="40% - Accent2 2 2 8" xfId="1385"/>
    <cellStyle name="40% - Accent2 2 2 8 2" xfId="7461"/>
    <cellStyle name="40% - Accent2 2 2 8 2 2" xfId="15743"/>
    <cellStyle name="40% - Accent2 2 2 8 2 2 2" xfId="34805"/>
    <cellStyle name="40% - Accent2 2 2 8 2 2 3" xfId="53866"/>
    <cellStyle name="40% - Accent2 2 2 8 2 3" xfId="26527"/>
    <cellStyle name="40% - Accent2 2 2 8 2 4" xfId="45588"/>
    <cellStyle name="40% - Accent2 2 2 8 3" xfId="9955"/>
    <cellStyle name="40% - Accent2 2 2 8 3 2" xfId="18233"/>
    <cellStyle name="40% - Accent2 2 2 8 3 2 2" xfId="37295"/>
    <cellStyle name="40% - Accent2 2 2 8 3 2 3" xfId="56356"/>
    <cellStyle name="40% - Accent2 2 2 8 3 3" xfId="29017"/>
    <cellStyle name="40% - Accent2 2 2 8 3 4" xfId="48078"/>
    <cellStyle name="40% - Accent2 2 2 8 4" xfId="4311"/>
    <cellStyle name="40% - Accent2 2 2 8 4 2" xfId="23421"/>
    <cellStyle name="40% - Accent2 2 2 8 4 3" xfId="42482"/>
    <cellStyle name="40% - Accent2 2 2 8 5" xfId="12637"/>
    <cellStyle name="40% - Accent2 2 2 8 5 2" xfId="31699"/>
    <cellStyle name="40% - Accent2 2 2 8 5 3" xfId="50760"/>
    <cellStyle name="40% - Accent2 2 2 8 6" xfId="20739"/>
    <cellStyle name="40% - Accent2 2 2 8 7" xfId="39800"/>
    <cellStyle name="40% - Accent2 2 2 9" xfId="5669"/>
    <cellStyle name="40% - Accent2 2 2 9 2" xfId="13955"/>
    <cellStyle name="40% - Accent2 2 2 9 2 2" xfId="33017"/>
    <cellStyle name="40% - Accent2 2 2 9 2 3" xfId="52078"/>
    <cellStyle name="40% - Accent2 2 2 9 3" xfId="24739"/>
    <cellStyle name="40% - Accent2 2 2 9 4" xfId="43800"/>
    <cellStyle name="40% - Accent2 2 3" xfId="1386"/>
    <cellStyle name="40% - Accent2 2 3 10" xfId="7462"/>
    <cellStyle name="40% - Accent2 2 3 10 2" xfId="15744"/>
    <cellStyle name="40% - Accent2 2 3 10 2 2" xfId="34806"/>
    <cellStyle name="40% - Accent2 2 3 10 2 3" xfId="53867"/>
    <cellStyle name="40% - Accent2 2 3 10 3" xfId="26528"/>
    <cellStyle name="40% - Accent2 2 3 10 4" xfId="45589"/>
    <cellStyle name="40% - Accent2 2 3 11" xfId="9956"/>
    <cellStyle name="40% - Accent2 2 3 11 2" xfId="18234"/>
    <cellStyle name="40% - Accent2 2 3 11 2 2" xfId="37296"/>
    <cellStyle name="40% - Accent2 2 3 11 2 3" xfId="56357"/>
    <cellStyle name="40% - Accent2 2 3 11 3" xfId="29018"/>
    <cellStyle name="40% - Accent2 2 3 11 4" xfId="48079"/>
    <cellStyle name="40% - Accent2 2 3 12" xfId="4312"/>
    <cellStyle name="40% - Accent2 2 3 12 2" xfId="23422"/>
    <cellStyle name="40% - Accent2 2 3 12 3" xfId="42483"/>
    <cellStyle name="40% - Accent2 2 3 13" xfId="12638"/>
    <cellStyle name="40% - Accent2 2 3 13 2" xfId="31700"/>
    <cellStyle name="40% - Accent2 2 3 13 3" xfId="50761"/>
    <cellStyle name="40% - Accent2 2 3 14" xfId="20740"/>
    <cellStyle name="40% - Accent2 2 3 15" xfId="39801"/>
    <cellStyle name="40% - Accent2 2 3 2" xfId="1387"/>
    <cellStyle name="40% - Accent2 2 3 2 10" xfId="12639"/>
    <cellStyle name="40% - Accent2 2 3 2 10 2" xfId="31701"/>
    <cellStyle name="40% - Accent2 2 3 2 10 3" xfId="50762"/>
    <cellStyle name="40% - Accent2 2 3 2 11" xfId="20741"/>
    <cellStyle name="40% - Accent2 2 3 2 12" xfId="39802"/>
    <cellStyle name="40% - Accent2 2 3 2 2" xfId="1388"/>
    <cellStyle name="40% - Accent2 2 3 2 2 2" xfId="1389"/>
    <cellStyle name="40% - Accent2 2 3 2 2 2 2" xfId="7465"/>
    <cellStyle name="40% - Accent2 2 3 2 2 2 2 2" xfId="15747"/>
    <cellStyle name="40% - Accent2 2 3 2 2 2 2 2 2" xfId="34809"/>
    <cellStyle name="40% - Accent2 2 3 2 2 2 2 2 3" xfId="53870"/>
    <cellStyle name="40% - Accent2 2 3 2 2 2 2 3" xfId="26531"/>
    <cellStyle name="40% - Accent2 2 3 2 2 2 2 4" xfId="45592"/>
    <cellStyle name="40% - Accent2 2 3 2 2 2 3" xfId="9959"/>
    <cellStyle name="40% - Accent2 2 3 2 2 2 3 2" xfId="18237"/>
    <cellStyle name="40% - Accent2 2 3 2 2 2 3 2 2" xfId="37299"/>
    <cellStyle name="40% - Accent2 2 3 2 2 2 3 2 3" xfId="56360"/>
    <cellStyle name="40% - Accent2 2 3 2 2 2 3 3" xfId="29021"/>
    <cellStyle name="40% - Accent2 2 3 2 2 2 3 4" xfId="48082"/>
    <cellStyle name="40% - Accent2 2 3 2 2 2 4" xfId="4315"/>
    <cellStyle name="40% - Accent2 2 3 2 2 2 4 2" xfId="23425"/>
    <cellStyle name="40% - Accent2 2 3 2 2 2 4 3" xfId="42486"/>
    <cellStyle name="40% - Accent2 2 3 2 2 2 5" xfId="12641"/>
    <cellStyle name="40% - Accent2 2 3 2 2 2 5 2" xfId="31703"/>
    <cellStyle name="40% - Accent2 2 3 2 2 2 5 3" xfId="50764"/>
    <cellStyle name="40% - Accent2 2 3 2 2 2 6" xfId="20743"/>
    <cellStyle name="40% - Accent2 2 3 2 2 2 7" xfId="39804"/>
    <cellStyle name="40% - Accent2 2 3 2 2 3" xfId="7464"/>
    <cellStyle name="40% - Accent2 2 3 2 2 3 2" xfId="15746"/>
    <cellStyle name="40% - Accent2 2 3 2 2 3 2 2" xfId="34808"/>
    <cellStyle name="40% - Accent2 2 3 2 2 3 2 3" xfId="53869"/>
    <cellStyle name="40% - Accent2 2 3 2 2 3 3" xfId="26530"/>
    <cellStyle name="40% - Accent2 2 3 2 2 3 4" xfId="45591"/>
    <cellStyle name="40% - Accent2 2 3 2 2 4" xfId="9958"/>
    <cellStyle name="40% - Accent2 2 3 2 2 4 2" xfId="18236"/>
    <cellStyle name="40% - Accent2 2 3 2 2 4 2 2" xfId="37298"/>
    <cellStyle name="40% - Accent2 2 3 2 2 4 2 3" xfId="56359"/>
    <cellStyle name="40% - Accent2 2 3 2 2 4 3" xfId="29020"/>
    <cellStyle name="40% - Accent2 2 3 2 2 4 4" xfId="48081"/>
    <cellStyle name="40% - Accent2 2 3 2 2 5" xfId="4314"/>
    <cellStyle name="40% - Accent2 2 3 2 2 5 2" xfId="23424"/>
    <cellStyle name="40% - Accent2 2 3 2 2 5 3" xfId="42485"/>
    <cellStyle name="40% - Accent2 2 3 2 2 6" xfId="12640"/>
    <cellStyle name="40% - Accent2 2 3 2 2 6 2" xfId="31702"/>
    <cellStyle name="40% - Accent2 2 3 2 2 6 3" xfId="50763"/>
    <cellStyle name="40% - Accent2 2 3 2 2 7" xfId="20742"/>
    <cellStyle name="40% - Accent2 2 3 2 2 8" xfId="39803"/>
    <cellStyle name="40% - Accent2 2 3 2 3" xfId="1390"/>
    <cellStyle name="40% - Accent2 2 3 2 3 2" xfId="1391"/>
    <cellStyle name="40% - Accent2 2 3 2 3 2 2" xfId="7467"/>
    <cellStyle name="40% - Accent2 2 3 2 3 2 2 2" xfId="15749"/>
    <cellStyle name="40% - Accent2 2 3 2 3 2 2 2 2" xfId="34811"/>
    <cellStyle name="40% - Accent2 2 3 2 3 2 2 2 3" xfId="53872"/>
    <cellStyle name="40% - Accent2 2 3 2 3 2 2 3" xfId="26533"/>
    <cellStyle name="40% - Accent2 2 3 2 3 2 2 4" xfId="45594"/>
    <cellStyle name="40% - Accent2 2 3 2 3 2 3" xfId="9961"/>
    <cellStyle name="40% - Accent2 2 3 2 3 2 3 2" xfId="18239"/>
    <cellStyle name="40% - Accent2 2 3 2 3 2 3 2 2" xfId="37301"/>
    <cellStyle name="40% - Accent2 2 3 2 3 2 3 2 3" xfId="56362"/>
    <cellStyle name="40% - Accent2 2 3 2 3 2 3 3" xfId="29023"/>
    <cellStyle name="40% - Accent2 2 3 2 3 2 3 4" xfId="48084"/>
    <cellStyle name="40% - Accent2 2 3 2 3 2 4" xfId="4317"/>
    <cellStyle name="40% - Accent2 2 3 2 3 2 4 2" xfId="23427"/>
    <cellStyle name="40% - Accent2 2 3 2 3 2 4 3" xfId="42488"/>
    <cellStyle name="40% - Accent2 2 3 2 3 2 5" xfId="12643"/>
    <cellStyle name="40% - Accent2 2 3 2 3 2 5 2" xfId="31705"/>
    <cellStyle name="40% - Accent2 2 3 2 3 2 5 3" xfId="50766"/>
    <cellStyle name="40% - Accent2 2 3 2 3 2 6" xfId="20745"/>
    <cellStyle name="40% - Accent2 2 3 2 3 2 7" xfId="39806"/>
    <cellStyle name="40% - Accent2 2 3 2 3 3" xfId="7466"/>
    <cellStyle name="40% - Accent2 2 3 2 3 3 2" xfId="15748"/>
    <cellStyle name="40% - Accent2 2 3 2 3 3 2 2" xfId="34810"/>
    <cellStyle name="40% - Accent2 2 3 2 3 3 2 3" xfId="53871"/>
    <cellStyle name="40% - Accent2 2 3 2 3 3 3" xfId="26532"/>
    <cellStyle name="40% - Accent2 2 3 2 3 3 4" xfId="45593"/>
    <cellStyle name="40% - Accent2 2 3 2 3 4" xfId="9960"/>
    <cellStyle name="40% - Accent2 2 3 2 3 4 2" xfId="18238"/>
    <cellStyle name="40% - Accent2 2 3 2 3 4 2 2" xfId="37300"/>
    <cellStyle name="40% - Accent2 2 3 2 3 4 2 3" xfId="56361"/>
    <cellStyle name="40% - Accent2 2 3 2 3 4 3" xfId="29022"/>
    <cellStyle name="40% - Accent2 2 3 2 3 4 4" xfId="48083"/>
    <cellStyle name="40% - Accent2 2 3 2 3 5" xfId="4316"/>
    <cellStyle name="40% - Accent2 2 3 2 3 5 2" xfId="23426"/>
    <cellStyle name="40% - Accent2 2 3 2 3 5 3" xfId="42487"/>
    <cellStyle name="40% - Accent2 2 3 2 3 6" xfId="12642"/>
    <cellStyle name="40% - Accent2 2 3 2 3 6 2" xfId="31704"/>
    <cellStyle name="40% - Accent2 2 3 2 3 6 3" xfId="50765"/>
    <cellStyle name="40% - Accent2 2 3 2 3 7" xfId="20744"/>
    <cellStyle name="40% - Accent2 2 3 2 3 8" xfId="39805"/>
    <cellStyle name="40% - Accent2 2 3 2 4" xfId="1392"/>
    <cellStyle name="40% - Accent2 2 3 2 4 2" xfId="7468"/>
    <cellStyle name="40% - Accent2 2 3 2 4 2 2" xfId="15750"/>
    <cellStyle name="40% - Accent2 2 3 2 4 2 2 2" xfId="34812"/>
    <cellStyle name="40% - Accent2 2 3 2 4 2 2 3" xfId="53873"/>
    <cellStyle name="40% - Accent2 2 3 2 4 2 3" xfId="26534"/>
    <cellStyle name="40% - Accent2 2 3 2 4 2 4" xfId="45595"/>
    <cellStyle name="40% - Accent2 2 3 2 4 3" xfId="9962"/>
    <cellStyle name="40% - Accent2 2 3 2 4 3 2" xfId="18240"/>
    <cellStyle name="40% - Accent2 2 3 2 4 3 2 2" xfId="37302"/>
    <cellStyle name="40% - Accent2 2 3 2 4 3 2 3" xfId="56363"/>
    <cellStyle name="40% - Accent2 2 3 2 4 3 3" xfId="29024"/>
    <cellStyle name="40% - Accent2 2 3 2 4 3 4" xfId="48085"/>
    <cellStyle name="40% - Accent2 2 3 2 4 4" xfId="4318"/>
    <cellStyle name="40% - Accent2 2 3 2 4 4 2" xfId="23428"/>
    <cellStyle name="40% - Accent2 2 3 2 4 4 3" xfId="42489"/>
    <cellStyle name="40% - Accent2 2 3 2 4 5" xfId="12644"/>
    <cellStyle name="40% - Accent2 2 3 2 4 5 2" xfId="31706"/>
    <cellStyle name="40% - Accent2 2 3 2 4 5 3" xfId="50767"/>
    <cellStyle name="40% - Accent2 2 3 2 4 6" xfId="20746"/>
    <cellStyle name="40% - Accent2 2 3 2 4 7" xfId="39807"/>
    <cellStyle name="40% - Accent2 2 3 2 5" xfId="1393"/>
    <cellStyle name="40% - Accent2 2 3 2 5 2" xfId="7469"/>
    <cellStyle name="40% - Accent2 2 3 2 5 2 2" xfId="15751"/>
    <cellStyle name="40% - Accent2 2 3 2 5 2 2 2" xfId="34813"/>
    <cellStyle name="40% - Accent2 2 3 2 5 2 2 3" xfId="53874"/>
    <cellStyle name="40% - Accent2 2 3 2 5 2 3" xfId="26535"/>
    <cellStyle name="40% - Accent2 2 3 2 5 2 4" xfId="45596"/>
    <cellStyle name="40% - Accent2 2 3 2 5 3" xfId="9963"/>
    <cellStyle name="40% - Accent2 2 3 2 5 3 2" xfId="18241"/>
    <cellStyle name="40% - Accent2 2 3 2 5 3 2 2" xfId="37303"/>
    <cellStyle name="40% - Accent2 2 3 2 5 3 2 3" xfId="56364"/>
    <cellStyle name="40% - Accent2 2 3 2 5 3 3" xfId="29025"/>
    <cellStyle name="40% - Accent2 2 3 2 5 3 4" xfId="48086"/>
    <cellStyle name="40% - Accent2 2 3 2 5 4" xfId="4319"/>
    <cellStyle name="40% - Accent2 2 3 2 5 4 2" xfId="23429"/>
    <cellStyle name="40% - Accent2 2 3 2 5 4 3" xfId="42490"/>
    <cellStyle name="40% - Accent2 2 3 2 5 5" xfId="12645"/>
    <cellStyle name="40% - Accent2 2 3 2 5 5 2" xfId="31707"/>
    <cellStyle name="40% - Accent2 2 3 2 5 5 3" xfId="50768"/>
    <cellStyle name="40% - Accent2 2 3 2 5 6" xfId="20747"/>
    <cellStyle name="40% - Accent2 2 3 2 5 7" xfId="39808"/>
    <cellStyle name="40% - Accent2 2 3 2 6" xfId="5899"/>
    <cellStyle name="40% - Accent2 2 3 2 6 2" xfId="14181"/>
    <cellStyle name="40% - Accent2 2 3 2 6 2 2" xfId="33243"/>
    <cellStyle name="40% - Accent2 2 3 2 6 2 3" xfId="52304"/>
    <cellStyle name="40% - Accent2 2 3 2 6 3" xfId="24965"/>
    <cellStyle name="40% - Accent2 2 3 2 6 4" xfId="44026"/>
    <cellStyle name="40% - Accent2 2 3 2 7" xfId="7463"/>
    <cellStyle name="40% - Accent2 2 3 2 7 2" xfId="15745"/>
    <cellStyle name="40% - Accent2 2 3 2 7 2 2" xfId="34807"/>
    <cellStyle name="40% - Accent2 2 3 2 7 2 3" xfId="53868"/>
    <cellStyle name="40% - Accent2 2 3 2 7 3" xfId="26529"/>
    <cellStyle name="40% - Accent2 2 3 2 7 4" xfId="45590"/>
    <cellStyle name="40% - Accent2 2 3 2 8" xfId="9957"/>
    <cellStyle name="40% - Accent2 2 3 2 8 2" xfId="18235"/>
    <cellStyle name="40% - Accent2 2 3 2 8 2 2" xfId="37297"/>
    <cellStyle name="40% - Accent2 2 3 2 8 2 3" xfId="56358"/>
    <cellStyle name="40% - Accent2 2 3 2 8 3" xfId="29019"/>
    <cellStyle name="40% - Accent2 2 3 2 8 4" xfId="48080"/>
    <cellStyle name="40% - Accent2 2 3 2 9" xfId="4313"/>
    <cellStyle name="40% - Accent2 2 3 2 9 2" xfId="23423"/>
    <cellStyle name="40% - Accent2 2 3 2 9 3" xfId="42484"/>
    <cellStyle name="40% - Accent2 2 3 3" xfId="1394"/>
    <cellStyle name="40% - Accent2 2 3 3 10" xfId="12646"/>
    <cellStyle name="40% - Accent2 2 3 3 10 2" xfId="31708"/>
    <cellStyle name="40% - Accent2 2 3 3 10 3" xfId="50769"/>
    <cellStyle name="40% - Accent2 2 3 3 11" xfId="20748"/>
    <cellStyle name="40% - Accent2 2 3 3 12" xfId="39809"/>
    <cellStyle name="40% - Accent2 2 3 3 2" xfId="1395"/>
    <cellStyle name="40% - Accent2 2 3 3 2 2" xfId="1396"/>
    <cellStyle name="40% - Accent2 2 3 3 2 2 2" xfId="7472"/>
    <cellStyle name="40% - Accent2 2 3 3 2 2 2 2" xfId="15754"/>
    <cellStyle name="40% - Accent2 2 3 3 2 2 2 2 2" xfId="34816"/>
    <cellStyle name="40% - Accent2 2 3 3 2 2 2 2 3" xfId="53877"/>
    <cellStyle name="40% - Accent2 2 3 3 2 2 2 3" xfId="26538"/>
    <cellStyle name="40% - Accent2 2 3 3 2 2 2 4" xfId="45599"/>
    <cellStyle name="40% - Accent2 2 3 3 2 2 3" xfId="9966"/>
    <cellStyle name="40% - Accent2 2 3 3 2 2 3 2" xfId="18244"/>
    <cellStyle name="40% - Accent2 2 3 3 2 2 3 2 2" xfId="37306"/>
    <cellStyle name="40% - Accent2 2 3 3 2 2 3 2 3" xfId="56367"/>
    <cellStyle name="40% - Accent2 2 3 3 2 2 3 3" xfId="29028"/>
    <cellStyle name="40% - Accent2 2 3 3 2 2 3 4" xfId="48089"/>
    <cellStyle name="40% - Accent2 2 3 3 2 2 4" xfId="4322"/>
    <cellStyle name="40% - Accent2 2 3 3 2 2 4 2" xfId="23432"/>
    <cellStyle name="40% - Accent2 2 3 3 2 2 4 3" xfId="42493"/>
    <cellStyle name="40% - Accent2 2 3 3 2 2 5" xfId="12648"/>
    <cellStyle name="40% - Accent2 2 3 3 2 2 5 2" xfId="31710"/>
    <cellStyle name="40% - Accent2 2 3 3 2 2 5 3" xfId="50771"/>
    <cellStyle name="40% - Accent2 2 3 3 2 2 6" xfId="20750"/>
    <cellStyle name="40% - Accent2 2 3 3 2 2 7" xfId="39811"/>
    <cellStyle name="40% - Accent2 2 3 3 2 3" xfId="7471"/>
    <cellStyle name="40% - Accent2 2 3 3 2 3 2" xfId="15753"/>
    <cellStyle name="40% - Accent2 2 3 3 2 3 2 2" xfId="34815"/>
    <cellStyle name="40% - Accent2 2 3 3 2 3 2 3" xfId="53876"/>
    <cellStyle name="40% - Accent2 2 3 3 2 3 3" xfId="26537"/>
    <cellStyle name="40% - Accent2 2 3 3 2 3 4" xfId="45598"/>
    <cellStyle name="40% - Accent2 2 3 3 2 4" xfId="9965"/>
    <cellStyle name="40% - Accent2 2 3 3 2 4 2" xfId="18243"/>
    <cellStyle name="40% - Accent2 2 3 3 2 4 2 2" xfId="37305"/>
    <cellStyle name="40% - Accent2 2 3 3 2 4 2 3" xfId="56366"/>
    <cellStyle name="40% - Accent2 2 3 3 2 4 3" xfId="29027"/>
    <cellStyle name="40% - Accent2 2 3 3 2 4 4" xfId="48088"/>
    <cellStyle name="40% - Accent2 2 3 3 2 5" xfId="4321"/>
    <cellStyle name="40% - Accent2 2 3 3 2 5 2" xfId="23431"/>
    <cellStyle name="40% - Accent2 2 3 3 2 5 3" xfId="42492"/>
    <cellStyle name="40% - Accent2 2 3 3 2 6" xfId="12647"/>
    <cellStyle name="40% - Accent2 2 3 3 2 6 2" xfId="31709"/>
    <cellStyle name="40% - Accent2 2 3 3 2 6 3" xfId="50770"/>
    <cellStyle name="40% - Accent2 2 3 3 2 7" xfId="20749"/>
    <cellStyle name="40% - Accent2 2 3 3 2 8" xfId="39810"/>
    <cellStyle name="40% - Accent2 2 3 3 3" xfId="1397"/>
    <cellStyle name="40% - Accent2 2 3 3 3 2" xfId="1398"/>
    <cellStyle name="40% - Accent2 2 3 3 3 2 2" xfId="7474"/>
    <cellStyle name="40% - Accent2 2 3 3 3 2 2 2" xfId="15756"/>
    <cellStyle name="40% - Accent2 2 3 3 3 2 2 2 2" xfId="34818"/>
    <cellStyle name="40% - Accent2 2 3 3 3 2 2 2 3" xfId="53879"/>
    <cellStyle name="40% - Accent2 2 3 3 3 2 2 3" xfId="26540"/>
    <cellStyle name="40% - Accent2 2 3 3 3 2 2 4" xfId="45601"/>
    <cellStyle name="40% - Accent2 2 3 3 3 2 3" xfId="9968"/>
    <cellStyle name="40% - Accent2 2 3 3 3 2 3 2" xfId="18246"/>
    <cellStyle name="40% - Accent2 2 3 3 3 2 3 2 2" xfId="37308"/>
    <cellStyle name="40% - Accent2 2 3 3 3 2 3 2 3" xfId="56369"/>
    <cellStyle name="40% - Accent2 2 3 3 3 2 3 3" xfId="29030"/>
    <cellStyle name="40% - Accent2 2 3 3 3 2 3 4" xfId="48091"/>
    <cellStyle name="40% - Accent2 2 3 3 3 2 4" xfId="4324"/>
    <cellStyle name="40% - Accent2 2 3 3 3 2 4 2" xfId="23434"/>
    <cellStyle name="40% - Accent2 2 3 3 3 2 4 3" xfId="42495"/>
    <cellStyle name="40% - Accent2 2 3 3 3 2 5" xfId="12650"/>
    <cellStyle name="40% - Accent2 2 3 3 3 2 5 2" xfId="31712"/>
    <cellStyle name="40% - Accent2 2 3 3 3 2 5 3" xfId="50773"/>
    <cellStyle name="40% - Accent2 2 3 3 3 2 6" xfId="20752"/>
    <cellStyle name="40% - Accent2 2 3 3 3 2 7" xfId="39813"/>
    <cellStyle name="40% - Accent2 2 3 3 3 3" xfId="7473"/>
    <cellStyle name="40% - Accent2 2 3 3 3 3 2" xfId="15755"/>
    <cellStyle name="40% - Accent2 2 3 3 3 3 2 2" xfId="34817"/>
    <cellStyle name="40% - Accent2 2 3 3 3 3 2 3" xfId="53878"/>
    <cellStyle name="40% - Accent2 2 3 3 3 3 3" xfId="26539"/>
    <cellStyle name="40% - Accent2 2 3 3 3 3 4" xfId="45600"/>
    <cellStyle name="40% - Accent2 2 3 3 3 4" xfId="9967"/>
    <cellStyle name="40% - Accent2 2 3 3 3 4 2" xfId="18245"/>
    <cellStyle name="40% - Accent2 2 3 3 3 4 2 2" xfId="37307"/>
    <cellStyle name="40% - Accent2 2 3 3 3 4 2 3" xfId="56368"/>
    <cellStyle name="40% - Accent2 2 3 3 3 4 3" xfId="29029"/>
    <cellStyle name="40% - Accent2 2 3 3 3 4 4" xfId="48090"/>
    <cellStyle name="40% - Accent2 2 3 3 3 5" xfId="4323"/>
    <cellStyle name="40% - Accent2 2 3 3 3 5 2" xfId="23433"/>
    <cellStyle name="40% - Accent2 2 3 3 3 5 3" xfId="42494"/>
    <cellStyle name="40% - Accent2 2 3 3 3 6" xfId="12649"/>
    <cellStyle name="40% - Accent2 2 3 3 3 6 2" xfId="31711"/>
    <cellStyle name="40% - Accent2 2 3 3 3 6 3" xfId="50772"/>
    <cellStyle name="40% - Accent2 2 3 3 3 7" xfId="20751"/>
    <cellStyle name="40% - Accent2 2 3 3 3 8" xfId="39812"/>
    <cellStyle name="40% - Accent2 2 3 3 4" xfId="1399"/>
    <cellStyle name="40% - Accent2 2 3 3 4 2" xfId="7475"/>
    <cellStyle name="40% - Accent2 2 3 3 4 2 2" xfId="15757"/>
    <cellStyle name="40% - Accent2 2 3 3 4 2 2 2" xfId="34819"/>
    <cellStyle name="40% - Accent2 2 3 3 4 2 2 3" xfId="53880"/>
    <cellStyle name="40% - Accent2 2 3 3 4 2 3" xfId="26541"/>
    <cellStyle name="40% - Accent2 2 3 3 4 2 4" xfId="45602"/>
    <cellStyle name="40% - Accent2 2 3 3 4 3" xfId="9969"/>
    <cellStyle name="40% - Accent2 2 3 3 4 3 2" xfId="18247"/>
    <cellStyle name="40% - Accent2 2 3 3 4 3 2 2" xfId="37309"/>
    <cellStyle name="40% - Accent2 2 3 3 4 3 2 3" xfId="56370"/>
    <cellStyle name="40% - Accent2 2 3 3 4 3 3" xfId="29031"/>
    <cellStyle name="40% - Accent2 2 3 3 4 3 4" xfId="48092"/>
    <cellStyle name="40% - Accent2 2 3 3 4 4" xfId="4325"/>
    <cellStyle name="40% - Accent2 2 3 3 4 4 2" xfId="23435"/>
    <cellStyle name="40% - Accent2 2 3 3 4 4 3" xfId="42496"/>
    <cellStyle name="40% - Accent2 2 3 3 4 5" xfId="12651"/>
    <cellStyle name="40% - Accent2 2 3 3 4 5 2" xfId="31713"/>
    <cellStyle name="40% - Accent2 2 3 3 4 5 3" xfId="50774"/>
    <cellStyle name="40% - Accent2 2 3 3 4 6" xfId="20753"/>
    <cellStyle name="40% - Accent2 2 3 3 4 7" xfId="39814"/>
    <cellStyle name="40% - Accent2 2 3 3 5" xfId="1400"/>
    <cellStyle name="40% - Accent2 2 3 3 5 2" xfId="7476"/>
    <cellStyle name="40% - Accent2 2 3 3 5 2 2" xfId="15758"/>
    <cellStyle name="40% - Accent2 2 3 3 5 2 2 2" xfId="34820"/>
    <cellStyle name="40% - Accent2 2 3 3 5 2 2 3" xfId="53881"/>
    <cellStyle name="40% - Accent2 2 3 3 5 2 3" xfId="26542"/>
    <cellStyle name="40% - Accent2 2 3 3 5 2 4" xfId="45603"/>
    <cellStyle name="40% - Accent2 2 3 3 5 3" xfId="9970"/>
    <cellStyle name="40% - Accent2 2 3 3 5 3 2" xfId="18248"/>
    <cellStyle name="40% - Accent2 2 3 3 5 3 2 2" xfId="37310"/>
    <cellStyle name="40% - Accent2 2 3 3 5 3 2 3" xfId="56371"/>
    <cellStyle name="40% - Accent2 2 3 3 5 3 3" xfId="29032"/>
    <cellStyle name="40% - Accent2 2 3 3 5 3 4" xfId="48093"/>
    <cellStyle name="40% - Accent2 2 3 3 5 4" xfId="4326"/>
    <cellStyle name="40% - Accent2 2 3 3 5 4 2" xfId="23436"/>
    <cellStyle name="40% - Accent2 2 3 3 5 4 3" xfId="42497"/>
    <cellStyle name="40% - Accent2 2 3 3 5 5" xfId="12652"/>
    <cellStyle name="40% - Accent2 2 3 3 5 5 2" xfId="31714"/>
    <cellStyle name="40% - Accent2 2 3 3 5 5 3" xfId="50775"/>
    <cellStyle name="40% - Accent2 2 3 3 5 6" xfId="20754"/>
    <cellStyle name="40% - Accent2 2 3 3 5 7" xfId="39815"/>
    <cellStyle name="40% - Accent2 2 3 3 6" xfId="5997"/>
    <cellStyle name="40% - Accent2 2 3 3 6 2" xfId="14279"/>
    <cellStyle name="40% - Accent2 2 3 3 6 2 2" xfId="33341"/>
    <cellStyle name="40% - Accent2 2 3 3 6 2 3" xfId="52402"/>
    <cellStyle name="40% - Accent2 2 3 3 6 3" xfId="25063"/>
    <cellStyle name="40% - Accent2 2 3 3 6 4" xfId="44124"/>
    <cellStyle name="40% - Accent2 2 3 3 7" xfId="7470"/>
    <cellStyle name="40% - Accent2 2 3 3 7 2" xfId="15752"/>
    <cellStyle name="40% - Accent2 2 3 3 7 2 2" xfId="34814"/>
    <cellStyle name="40% - Accent2 2 3 3 7 2 3" xfId="53875"/>
    <cellStyle name="40% - Accent2 2 3 3 7 3" xfId="26536"/>
    <cellStyle name="40% - Accent2 2 3 3 7 4" xfId="45597"/>
    <cellStyle name="40% - Accent2 2 3 3 8" xfId="9964"/>
    <cellStyle name="40% - Accent2 2 3 3 8 2" xfId="18242"/>
    <cellStyle name="40% - Accent2 2 3 3 8 2 2" xfId="37304"/>
    <cellStyle name="40% - Accent2 2 3 3 8 2 3" xfId="56365"/>
    <cellStyle name="40% - Accent2 2 3 3 8 3" xfId="29026"/>
    <cellStyle name="40% - Accent2 2 3 3 8 4" xfId="48087"/>
    <cellStyle name="40% - Accent2 2 3 3 9" xfId="4320"/>
    <cellStyle name="40% - Accent2 2 3 3 9 2" xfId="23430"/>
    <cellStyle name="40% - Accent2 2 3 3 9 3" xfId="42491"/>
    <cellStyle name="40% - Accent2 2 3 4" xfId="1401"/>
    <cellStyle name="40% - Accent2 2 3 4 10" xfId="20755"/>
    <cellStyle name="40% - Accent2 2 3 4 11" xfId="39816"/>
    <cellStyle name="40% - Accent2 2 3 4 2" xfId="1402"/>
    <cellStyle name="40% - Accent2 2 3 4 2 2" xfId="1403"/>
    <cellStyle name="40% - Accent2 2 3 4 2 2 2" xfId="7479"/>
    <cellStyle name="40% - Accent2 2 3 4 2 2 2 2" xfId="15761"/>
    <cellStyle name="40% - Accent2 2 3 4 2 2 2 2 2" xfId="34823"/>
    <cellStyle name="40% - Accent2 2 3 4 2 2 2 2 3" xfId="53884"/>
    <cellStyle name="40% - Accent2 2 3 4 2 2 2 3" xfId="26545"/>
    <cellStyle name="40% - Accent2 2 3 4 2 2 2 4" xfId="45606"/>
    <cellStyle name="40% - Accent2 2 3 4 2 2 3" xfId="9973"/>
    <cellStyle name="40% - Accent2 2 3 4 2 2 3 2" xfId="18251"/>
    <cellStyle name="40% - Accent2 2 3 4 2 2 3 2 2" xfId="37313"/>
    <cellStyle name="40% - Accent2 2 3 4 2 2 3 2 3" xfId="56374"/>
    <cellStyle name="40% - Accent2 2 3 4 2 2 3 3" xfId="29035"/>
    <cellStyle name="40% - Accent2 2 3 4 2 2 3 4" xfId="48096"/>
    <cellStyle name="40% - Accent2 2 3 4 2 2 4" xfId="4329"/>
    <cellStyle name="40% - Accent2 2 3 4 2 2 4 2" xfId="23439"/>
    <cellStyle name="40% - Accent2 2 3 4 2 2 4 3" xfId="42500"/>
    <cellStyle name="40% - Accent2 2 3 4 2 2 5" xfId="12655"/>
    <cellStyle name="40% - Accent2 2 3 4 2 2 5 2" xfId="31717"/>
    <cellStyle name="40% - Accent2 2 3 4 2 2 5 3" xfId="50778"/>
    <cellStyle name="40% - Accent2 2 3 4 2 2 6" xfId="20757"/>
    <cellStyle name="40% - Accent2 2 3 4 2 2 7" xfId="39818"/>
    <cellStyle name="40% - Accent2 2 3 4 2 3" xfId="7478"/>
    <cellStyle name="40% - Accent2 2 3 4 2 3 2" xfId="15760"/>
    <cellStyle name="40% - Accent2 2 3 4 2 3 2 2" xfId="34822"/>
    <cellStyle name="40% - Accent2 2 3 4 2 3 2 3" xfId="53883"/>
    <cellStyle name="40% - Accent2 2 3 4 2 3 3" xfId="26544"/>
    <cellStyle name="40% - Accent2 2 3 4 2 3 4" xfId="45605"/>
    <cellStyle name="40% - Accent2 2 3 4 2 4" xfId="9972"/>
    <cellStyle name="40% - Accent2 2 3 4 2 4 2" xfId="18250"/>
    <cellStyle name="40% - Accent2 2 3 4 2 4 2 2" xfId="37312"/>
    <cellStyle name="40% - Accent2 2 3 4 2 4 2 3" xfId="56373"/>
    <cellStyle name="40% - Accent2 2 3 4 2 4 3" xfId="29034"/>
    <cellStyle name="40% - Accent2 2 3 4 2 4 4" xfId="48095"/>
    <cellStyle name="40% - Accent2 2 3 4 2 5" xfId="4328"/>
    <cellStyle name="40% - Accent2 2 3 4 2 5 2" xfId="23438"/>
    <cellStyle name="40% - Accent2 2 3 4 2 5 3" xfId="42499"/>
    <cellStyle name="40% - Accent2 2 3 4 2 6" xfId="12654"/>
    <cellStyle name="40% - Accent2 2 3 4 2 6 2" xfId="31716"/>
    <cellStyle name="40% - Accent2 2 3 4 2 6 3" xfId="50777"/>
    <cellStyle name="40% - Accent2 2 3 4 2 7" xfId="20756"/>
    <cellStyle name="40% - Accent2 2 3 4 2 8" xfId="39817"/>
    <cellStyle name="40% - Accent2 2 3 4 3" xfId="1404"/>
    <cellStyle name="40% - Accent2 2 3 4 3 2" xfId="7480"/>
    <cellStyle name="40% - Accent2 2 3 4 3 2 2" xfId="15762"/>
    <cellStyle name="40% - Accent2 2 3 4 3 2 2 2" xfId="34824"/>
    <cellStyle name="40% - Accent2 2 3 4 3 2 2 3" xfId="53885"/>
    <cellStyle name="40% - Accent2 2 3 4 3 2 3" xfId="26546"/>
    <cellStyle name="40% - Accent2 2 3 4 3 2 4" xfId="45607"/>
    <cellStyle name="40% - Accent2 2 3 4 3 3" xfId="9974"/>
    <cellStyle name="40% - Accent2 2 3 4 3 3 2" xfId="18252"/>
    <cellStyle name="40% - Accent2 2 3 4 3 3 2 2" xfId="37314"/>
    <cellStyle name="40% - Accent2 2 3 4 3 3 2 3" xfId="56375"/>
    <cellStyle name="40% - Accent2 2 3 4 3 3 3" xfId="29036"/>
    <cellStyle name="40% - Accent2 2 3 4 3 3 4" xfId="48097"/>
    <cellStyle name="40% - Accent2 2 3 4 3 4" xfId="4330"/>
    <cellStyle name="40% - Accent2 2 3 4 3 4 2" xfId="23440"/>
    <cellStyle name="40% - Accent2 2 3 4 3 4 3" xfId="42501"/>
    <cellStyle name="40% - Accent2 2 3 4 3 5" xfId="12656"/>
    <cellStyle name="40% - Accent2 2 3 4 3 5 2" xfId="31718"/>
    <cellStyle name="40% - Accent2 2 3 4 3 5 3" xfId="50779"/>
    <cellStyle name="40% - Accent2 2 3 4 3 6" xfId="20758"/>
    <cellStyle name="40% - Accent2 2 3 4 3 7" xfId="39819"/>
    <cellStyle name="40% - Accent2 2 3 4 4" xfId="1405"/>
    <cellStyle name="40% - Accent2 2 3 4 4 2" xfId="7481"/>
    <cellStyle name="40% - Accent2 2 3 4 4 2 2" xfId="15763"/>
    <cellStyle name="40% - Accent2 2 3 4 4 2 2 2" xfId="34825"/>
    <cellStyle name="40% - Accent2 2 3 4 4 2 2 3" xfId="53886"/>
    <cellStyle name="40% - Accent2 2 3 4 4 2 3" xfId="26547"/>
    <cellStyle name="40% - Accent2 2 3 4 4 2 4" xfId="45608"/>
    <cellStyle name="40% - Accent2 2 3 4 4 3" xfId="9975"/>
    <cellStyle name="40% - Accent2 2 3 4 4 3 2" xfId="18253"/>
    <cellStyle name="40% - Accent2 2 3 4 4 3 2 2" xfId="37315"/>
    <cellStyle name="40% - Accent2 2 3 4 4 3 2 3" xfId="56376"/>
    <cellStyle name="40% - Accent2 2 3 4 4 3 3" xfId="29037"/>
    <cellStyle name="40% - Accent2 2 3 4 4 3 4" xfId="48098"/>
    <cellStyle name="40% - Accent2 2 3 4 4 4" xfId="4331"/>
    <cellStyle name="40% - Accent2 2 3 4 4 4 2" xfId="23441"/>
    <cellStyle name="40% - Accent2 2 3 4 4 4 3" xfId="42502"/>
    <cellStyle name="40% - Accent2 2 3 4 4 5" xfId="12657"/>
    <cellStyle name="40% - Accent2 2 3 4 4 5 2" xfId="31719"/>
    <cellStyle name="40% - Accent2 2 3 4 4 5 3" xfId="50780"/>
    <cellStyle name="40% - Accent2 2 3 4 4 6" xfId="20759"/>
    <cellStyle name="40% - Accent2 2 3 4 4 7" xfId="39820"/>
    <cellStyle name="40% - Accent2 2 3 4 5" xfId="5813"/>
    <cellStyle name="40% - Accent2 2 3 4 5 2" xfId="14095"/>
    <cellStyle name="40% - Accent2 2 3 4 5 2 2" xfId="33157"/>
    <cellStyle name="40% - Accent2 2 3 4 5 2 3" xfId="52218"/>
    <cellStyle name="40% - Accent2 2 3 4 5 3" xfId="24879"/>
    <cellStyle name="40% - Accent2 2 3 4 5 4" xfId="43940"/>
    <cellStyle name="40% - Accent2 2 3 4 6" xfId="7477"/>
    <cellStyle name="40% - Accent2 2 3 4 6 2" xfId="15759"/>
    <cellStyle name="40% - Accent2 2 3 4 6 2 2" xfId="34821"/>
    <cellStyle name="40% - Accent2 2 3 4 6 2 3" xfId="53882"/>
    <cellStyle name="40% - Accent2 2 3 4 6 3" xfId="26543"/>
    <cellStyle name="40% - Accent2 2 3 4 6 4" xfId="45604"/>
    <cellStyle name="40% - Accent2 2 3 4 7" xfId="9971"/>
    <cellStyle name="40% - Accent2 2 3 4 7 2" xfId="18249"/>
    <cellStyle name="40% - Accent2 2 3 4 7 2 2" xfId="37311"/>
    <cellStyle name="40% - Accent2 2 3 4 7 2 3" xfId="56372"/>
    <cellStyle name="40% - Accent2 2 3 4 7 3" xfId="29033"/>
    <cellStyle name="40% - Accent2 2 3 4 7 4" xfId="48094"/>
    <cellStyle name="40% - Accent2 2 3 4 8" xfId="4327"/>
    <cellStyle name="40% - Accent2 2 3 4 8 2" xfId="23437"/>
    <cellStyle name="40% - Accent2 2 3 4 8 3" xfId="42498"/>
    <cellStyle name="40% - Accent2 2 3 4 9" xfId="12653"/>
    <cellStyle name="40% - Accent2 2 3 4 9 2" xfId="31715"/>
    <cellStyle name="40% - Accent2 2 3 4 9 3" xfId="50776"/>
    <cellStyle name="40% - Accent2 2 3 5" xfId="1406"/>
    <cellStyle name="40% - Accent2 2 3 5 2" xfId="1407"/>
    <cellStyle name="40% - Accent2 2 3 5 2 2" xfId="7483"/>
    <cellStyle name="40% - Accent2 2 3 5 2 2 2" xfId="15765"/>
    <cellStyle name="40% - Accent2 2 3 5 2 2 2 2" xfId="34827"/>
    <cellStyle name="40% - Accent2 2 3 5 2 2 2 3" xfId="53888"/>
    <cellStyle name="40% - Accent2 2 3 5 2 2 3" xfId="26549"/>
    <cellStyle name="40% - Accent2 2 3 5 2 2 4" xfId="45610"/>
    <cellStyle name="40% - Accent2 2 3 5 2 3" xfId="9977"/>
    <cellStyle name="40% - Accent2 2 3 5 2 3 2" xfId="18255"/>
    <cellStyle name="40% - Accent2 2 3 5 2 3 2 2" xfId="37317"/>
    <cellStyle name="40% - Accent2 2 3 5 2 3 2 3" xfId="56378"/>
    <cellStyle name="40% - Accent2 2 3 5 2 3 3" xfId="29039"/>
    <cellStyle name="40% - Accent2 2 3 5 2 3 4" xfId="48100"/>
    <cellStyle name="40% - Accent2 2 3 5 2 4" xfId="4333"/>
    <cellStyle name="40% - Accent2 2 3 5 2 4 2" xfId="23443"/>
    <cellStyle name="40% - Accent2 2 3 5 2 4 3" xfId="42504"/>
    <cellStyle name="40% - Accent2 2 3 5 2 5" xfId="12659"/>
    <cellStyle name="40% - Accent2 2 3 5 2 5 2" xfId="31721"/>
    <cellStyle name="40% - Accent2 2 3 5 2 5 3" xfId="50782"/>
    <cellStyle name="40% - Accent2 2 3 5 2 6" xfId="20761"/>
    <cellStyle name="40% - Accent2 2 3 5 2 7" xfId="39822"/>
    <cellStyle name="40% - Accent2 2 3 5 3" xfId="7482"/>
    <cellStyle name="40% - Accent2 2 3 5 3 2" xfId="15764"/>
    <cellStyle name="40% - Accent2 2 3 5 3 2 2" xfId="34826"/>
    <cellStyle name="40% - Accent2 2 3 5 3 2 3" xfId="53887"/>
    <cellStyle name="40% - Accent2 2 3 5 3 3" xfId="26548"/>
    <cellStyle name="40% - Accent2 2 3 5 3 4" xfId="45609"/>
    <cellStyle name="40% - Accent2 2 3 5 4" xfId="9976"/>
    <cellStyle name="40% - Accent2 2 3 5 4 2" xfId="18254"/>
    <cellStyle name="40% - Accent2 2 3 5 4 2 2" xfId="37316"/>
    <cellStyle name="40% - Accent2 2 3 5 4 2 3" xfId="56377"/>
    <cellStyle name="40% - Accent2 2 3 5 4 3" xfId="29038"/>
    <cellStyle name="40% - Accent2 2 3 5 4 4" xfId="48099"/>
    <cellStyle name="40% - Accent2 2 3 5 5" xfId="4332"/>
    <cellStyle name="40% - Accent2 2 3 5 5 2" xfId="23442"/>
    <cellStyle name="40% - Accent2 2 3 5 5 3" xfId="42503"/>
    <cellStyle name="40% - Accent2 2 3 5 6" xfId="12658"/>
    <cellStyle name="40% - Accent2 2 3 5 6 2" xfId="31720"/>
    <cellStyle name="40% - Accent2 2 3 5 6 3" xfId="50781"/>
    <cellStyle name="40% - Accent2 2 3 5 7" xfId="20760"/>
    <cellStyle name="40% - Accent2 2 3 5 8" xfId="39821"/>
    <cellStyle name="40% - Accent2 2 3 6" xfId="1408"/>
    <cellStyle name="40% - Accent2 2 3 6 2" xfId="1409"/>
    <cellStyle name="40% - Accent2 2 3 6 2 2" xfId="7485"/>
    <cellStyle name="40% - Accent2 2 3 6 2 2 2" xfId="15767"/>
    <cellStyle name="40% - Accent2 2 3 6 2 2 2 2" xfId="34829"/>
    <cellStyle name="40% - Accent2 2 3 6 2 2 2 3" xfId="53890"/>
    <cellStyle name="40% - Accent2 2 3 6 2 2 3" xfId="26551"/>
    <cellStyle name="40% - Accent2 2 3 6 2 2 4" xfId="45612"/>
    <cellStyle name="40% - Accent2 2 3 6 2 3" xfId="9979"/>
    <cellStyle name="40% - Accent2 2 3 6 2 3 2" xfId="18257"/>
    <cellStyle name="40% - Accent2 2 3 6 2 3 2 2" xfId="37319"/>
    <cellStyle name="40% - Accent2 2 3 6 2 3 2 3" xfId="56380"/>
    <cellStyle name="40% - Accent2 2 3 6 2 3 3" xfId="29041"/>
    <cellStyle name="40% - Accent2 2 3 6 2 3 4" xfId="48102"/>
    <cellStyle name="40% - Accent2 2 3 6 2 4" xfId="4335"/>
    <cellStyle name="40% - Accent2 2 3 6 2 4 2" xfId="23445"/>
    <cellStyle name="40% - Accent2 2 3 6 2 4 3" xfId="42506"/>
    <cellStyle name="40% - Accent2 2 3 6 2 5" xfId="12661"/>
    <cellStyle name="40% - Accent2 2 3 6 2 5 2" xfId="31723"/>
    <cellStyle name="40% - Accent2 2 3 6 2 5 3" xfId="50784"/>
    <cellStyle name="40% - Accent2 2 3 6 2 6" xfId="20763"/>
    <cellStyle name="40% - Accent2 2 3 6 2 7" xfId="39824"/>
    <cellStyle name="40% - Accent2 2 3 6 3" xfId="7484"/>
    <cellStyle name="40% - Accent2 2 3 6 3 2" xfId="15766"/>
    <cellStyle name="40% - Accent2 2 3 6 3 2 2" xfId="34828"/>
    <cellStyle name="40% - Accent2 2 3 6 3 2 3" xfId="53889"/>
    <cellStyle name="40% - Accent2 2 3 6 3 3" xfId="26550"/>
    <cellStyle name="40% - Accent2 2 3 6 3 4" xfId="45611"/>
    <cellStyle name="40% - Accent2 2 3 6 4" xfId="9978"/>
    <cellStyle name="40% - Accent2 2 3 6 4 2" xfId="18256"/>
    <cellStyle name="40% - Accent2 2 3 6 4 2 2" xfId="37318"/>
    <cellStyle name="40% - Accent2 2 3 6 4 2 3" xfId="56379"/>
    <cellStyle name="40% - Accent2 2 3 6 4 3" xfId="29040"/>
    <cellStyle name="40% - Accent2 2 3 6 4 4" xfId="48101"/>
    <cellStyle name="40% - Accent2 2 3 6 5" xfId="4334"/>
    <cellStyle name="40% - Accent2 2 3 6 5 2" xfId="23444"/>
    <cellStyle name="40% - Accent2 2 3 6 5 3" xfId="42505"/>
    <cellStyle name="40% - Accent2 2 3 6 6" xfId="12660"/>
    <cellStyle name="40% - Accent2 2 3 6 6 2" xfId="31722"/>
    <cellStyle name="40% - Accent2 2 3 6 6 3" xfId="50783"/>
    <cellStyle name="40% - Accent2 2 3 6 7" xfId="20762"/>
    <cellStyle name="40% - Accent2 2 3 6 8" xfId="39823"/>
    <cellStyle name="40% - Accent2 2 3 7" xfId="1410"/>
    <cellStyle name="40% - Accent2 2 3 7 2" xfId="7486"/>
    <cellStyle name="40% - Accent2 2 3 7 2 2" xfId="15768"/>
    <cellStyle name="40% - Accent2 2 3 7 2 2 2" xfId="34830"/>
    <cellStyle name="40% - Accent2 2 3 7 2 2 3" xfId="53891"/>
    <cellStyle name="40% - Accent2 2 3 7 2 3" xfId="26552"/>
    <cellStyle name="40% - Accent2 2 3 7 2 4" xfId="45613"/>
    <cellStyle name="40% - Accent2 2 3 7 3" xfId="9980"/>
    <cellStyle name="40% - Accent2 2 3 7 3 2" xfId="18258"/>
    <cellStyle name="40% - Accent2 2 3 7 3 2 2" xfId="37320"/>
    <cellStyle name="40% - Accent2 2 3 7 3 2 3" xfId="56381"/>
    <cellStyle name="40% - Accent2 2 3 7 3 3" xfId="29042"/>
    <cellStyle name="40% - Accent2 2 3 7 3 4" xfId="48103"/>
    <cellStyle name="40% - Accent2 2 3 7 4" xfId="4336"/>
    <cellStyle name="40% - Accent2 2 3 7 4 2" xfId="23446"/>
    <cellStyle name="40% - Accent2 2 3 7 4 3" xfId="42507"/>
    <cellStyle name="40% - Accent2 2 3 7 5" xfId="12662"/>
    <cellStyle name="40% - Accent2 2 3 7 5 2" xfId="31724"/>
    <cellStyle name="40% - Accent2 2 3 7 5 3" xfId="50785"/>
    <cellStyle name="40% - Accent2 2 3 7 6" xfId="20764"/>
    <cellStyle name="40% - Accent2 2 3 7 7" xfId="39825"/>
    <cellStyle name="40% - Accent2 2 3 8" xfId="1411"/>
    <cellStyle name="40% - Accent2 2 3 8 2" xfId="7487"/>
    <cellStyle name="40% - Accent2 2 3 8 2 2" xfId="15769"/>
    <cellStyle name="40% - Accent2 2 3 8 2 2 2" xfId="34831"/>
    <cellStyle name="40% - Accent2 2 3 8 2 2 3" xfId="53892"/>
    <cellStyle name="40% - Accent2 2 3 8 2 3" xfId="26553"/>
    <cellStyle name="40% - Accent2 2 3 8 2 4" xfId="45614"/>
    <cellStyle name="40% - Accent2 2 3 8 3" xfId="9981"/>
    <cellStyle name="40% - Accent2 2 3 8 3 2" xfId="18259"/>
    <cellStyle name="40% - Accent2 2 3 8 3 2 2" xfId="37321"/>
    <cellStyle name="40% - Accent2 2 3 8 3 2 3" xfId="56382"/>
    <cellStyle name="40% - Accent2 2 3 8 3 3" xfId="29043"/>
    <cellStyle name="40% - Accent2 2 3 8 3 4" xfId="48104"/>
    <cellStyle name="40% - Accent2 2 3 8 4" xfId="4337"/>
    <cellStyle name="40% - Accent2 2 3 8 4 2" xfId="23447"/>
    <cellStyle name="40% - Accent2 2 3 8 4 3" xfId="42508"/>
    <cellStyle name="40% - Accent2 2 3 8 5" xfId="12663"/>
    <cellStyle name="40% - Accent2 2 3 8 5 2" xfId="31725"/>
    <cellStyle name="40% - Accent2 2 3 8 5 3" xfId="50786"/>
    <cellStyle name="40% - Accent2 2 3 8 6" xfId="20765"/>
    <cellStyle name="40% - Accent2 2 3 8 7" xfId="39826"/>
    <cellStyle name="40% - Accent2 2 3 9" xfId="5697"/>
    <cellStyle name="40% - Accent2 2 3 9 2" xfId="13983"/>
    <cellStyle name="40% - Accent2 2 3 9 2 2" xfId="33045"/>
    <cellStyle name="40% - Accent2 2 3 9 2 3" xfId="52106"/>
    <cellStyle name="40% - Accent2 2 3 9 3" xfId="24767"/>
    <cellStyle name="40% - Accent2 2 3 9 4" xfId="43828"/>
    <cellStyle name="40% - Accent2 2 4" xfId="1412"/>
    <cellStyle name="40% - Accent2 2 4 10" xfId="12664"/>
    <cellStyle name="40% - Accent2 2 4 10 2" xfId="31726"/>
    <cellStyle name="40% - Accent2 2 4 10 3" xfId="50787"/>
    <cellStyle name="40% - Accent2 2 4 11" xfId="20766"/>
    <cellStyle name="40% - Accent2 2 4 12" xfId="39827"/>
    <cellStyle name="40% - Accent2 2 4 2" xfId="1413"/>
    <cellStyle name="40% - Accent2 2 4 2 2" xfId="1414"/>
    <cellStyle name="40% - Accent2 2 4 2 2 2" xfId="7490"/>
    <cellStyle name="40% - Accent2 2 4 2 2 2 2" xfId="15772"/>
    <cellStyle name="40% - Accent2 2 4 2 2 2 2 2" xfId="34834"/>
    <cellStyle name="40% - Accent2 2 4 2 2 2 2 3" xfId="53895"/>
    <cellStyle name="40% - Accent2 2 4 2 2 2 3" xfId="26556"/>
    <cellStyle name="40% - Accent2 2 4 2 2 2 4" xfId="45617"/>
    <cellStyle name="40% - Accent2 2 4 2 2 3" xfId="9984"/>
    <cellStyle name="40% - Accent2 2 4 2 2 3 2" xfId="18262"/>
    <cellStyle name="40% - Accent2 2 4 2 2 3 2 2" xfId="37324"/>
    <cellStyle name="40% - Accent2 2 4 2 2 3 2 3" xfId="56385"/>
    <cellStyle name="40% - Accent2 2 4 2 2 3 3" xfId="29046"/>
    <cellStyle name="40% - Accent2 2 4 2 2 3 4" xfId="48107"/>
    <cellStyle name="40% - Accent2 2 4 2 2 4" xfId="4340"/>
    <cellStyle name="40% - Accent2 2 4 2 2 4 2" xfId="23450"/>
    <cellStyle name="40% - Accent2 2 4 2 2 4 3" xfId="42511"/>
    <cellStyle name="40% - Accent2 2 4 2 2 5" xfId="12666"/>
    <cellStyle name="40% - Accent2 2 4 2 2 5 2" xfId="31728"/>
    <cellStyle name="40% - Accent2 2 4 2 2 5 3" xfId="50789"/>
    <cellStyle name="40% - Accent2 2 4 2 2 6" xfId="20768"/>
    <cellStyle name="40% - Accent2 2 4 2 2 7" xfId="39829"/>
    <cellStyle name="40% - Accent2 2 4 2 3" xfId="7489"/>
    <cellStyle name="40% - Accent2 2 4 2 3 2" xfId="15771"/>
    <cellStyle name="40% - Accent2 2 4 2 3 2 2" xfId="34833"/>
    <cellStyle name="40% - Accent2 2 4 2 3 2 3" xfId="53894"/>
    <cellStyle name="40% - Accent2 2 4 2 3 3" xfId="26555"/>
    <cellStyle name="40% - Accent2 2 4 2 3 4" xfId="45616"/>
    <cellStyle name="40% - Accent2 2 4 2 4" xfId="9983"/>
    <cellStyle name="40% - Accent2 2 4 2 4 2" xfId="18261"/>
    <cellStyle name="40% - Accent2 2 4 2 4 2 2" xfId="37323"/>
    <cellStyle name="40% - Accent2 2 4 2 4 2 3" xfId="56384"/>
    <cellStyle name="40% - Accent2 2 4 2 4 3" xfId="29045"/>
    <cellStyle name="40% - Accent2 2 4 2 4 4" xfId="48106"/>
    <cellStyle name="40% - Accent2 2 4 2 5" xfId="4339"/>
    <cellStyle name="40% - Accent2 2 4 2 5 2" xfId="23449"/>
    <cellStyle name="40% - Accent2 2 4 2 5 3" xfId="42510"/>
    <cellStyle name="40% - Accent2 2 4 2 6" xfId="12665"/>
    <cellStyle name="40% - Accent2 2 4 2 6 2" xfId="31727"/>
    <cellStyle name="40% - Accent2 2 4 2 6 3" xfId="50788"/>
    <cellStyle name="40% - Accent2 2 4 2 7" xfId="20767"/>
    <cellStyle name="40% - Accent2 2 4 2 8" xfId="39828"/>
    <cellStyle name="40% - Accent2 2 4 3" xfId="1415"/>
    <cellStyle name="40% - Accent2 2 4 3 2" xfId="1416"/>
    <cellStyle name="40% - Accent2 2 4 3 2 2" xfId="7492"/>
    <cellStyle name="40% - Accent2 2 4 3 2 2 2" xfId="15774"/>
    <cellStyle name="40% - Accent2 2 4 3 2 2 2 2" xfId="34836"/>
    <cellStyle name="40% - Accent2 2 4 3 2 2 2 3" xfId="53897"/>
    <cellStyle name="40% - Accent2 2 4 3 2 2 3" xfId="26558"/>
    <cellStyle name="40% - Accent2 2 4 3 2 2 4" xfId="45619"/>
    <cellStyle name="40% - Accent2 2 4 3 2 3" xfId="9986"/>
    <cellStyle name="40% - Accent2 2 4 3 2 3 2" xfId="18264"/>
    <cellStyle name="40% - Accent2 2 4 3 2 3 2 2" xfId="37326"/>
    <cellStyle name="40% - Accent2 2 4 3 2 3 2 3" xfId="56387"/>
    <cellStyle name="40% - Accent2 2 4 3 2 3 3" xfId="29048"/>
    <cellStyle name="40% - Accent2 2 4 3 2 3 4" xfId="48109"/>
    <cellStyle name="40% - Accent2 2 4 3 2 4" xfId="4342"/>
    <cellStyle name="40% - Accent2 2 4 3 2 4 2" xfId="23452"/>
    <cellStyle name="40% - Accent2 2 4 3 2 4 3" xfId="42513"/>
    <cellStyle name="40% - Accent2 2 4 3 2 5" xfId="12668"/>
    <cellStyle name="40% - Accent2 2 4 3 2 5 2" xfId="31730"/>
    <cellStyle name="40% - Accent2 2 4 3 2 5 3" xfId="50791"/>
    <cellStyle name="40% - Accent2 2 4 3 2 6" xfId="20770"/>
    <cellStyle name="40% - Accent2 2 4 3 2 7" xfId="39831"/>
    <cellStyle name="40% - Accent2 2 4 3 3" xfId="7491"/>
    <cellStyle name="40% - Accent2 2 4 3 3 2" xfId="15773"/>
    <cellStyle name="40% - Accent2 2 4 3 3 2 2" xfId="34835"/>
    <cellStyle name="40% - Accent2 2 4 3 3 2 3" xfId="53896"/>
    <cellStyle name="40% - Accent2 2 4 3 3 3" xfId="26557"/>
    <cellStyle name="40% - Accent2 2 4 3 3 4" xfId="45618"/>
    <cellStyle name="40% - Accent2 2 4 3 4" xfId="9985"/>
    <cellStyle name="40% - Accent2 2 4 3 4 2" xfId="18263"/>
    <cellStyle name="40% - Accent2 2 4 3 4 2 2" xfId="37325"/>
    <cellStyle name="40% - Accent2 2 4 3 4 2 3" xfId="56386"/>
    <cellStyle name="40% - Accent2 2 4 3 4 3" xfId="29047"/>
    <cellStyle name="40% - Accent2 2 4 3 4 4" xfId="48108"/>
    <cellStyle name="40% - Accent2 2 4 3 5" xfId="4341"/>
    <cellStyle name="40% - Accent2 2 4 3 5 2" xfId="23451"/>
    <cellStyle name="40% - Accent2 2 4 3 5 3" xfId="42512"/>
    <cellStyle name="40% - Accent2 2 4 3 6" xfId="12667"/>
    <cellStyle name="40% - Accent2 2 4 3 6 2" xfId="31729"/>
    <cellStyle name="40% - Accent2 2 4 3 6 3" xfId="50790"/>
    <cellStyle name="40% - Accent2 2 4 3 7" xfId="20769"/>
    <cellStyle name="40% - Accent2 2 4 3 8" xfId="39830"/>
    <cellStyle name="40% - Accent2 2 4 4" xfId="1417"/>
    <cellStyle name="40% - Accent2 2 4 4 2" xfId="7493"/>
    <cellStyle name="40% - Accent2 2 4 4 2 2" xfId="15775"/>
    <cellStyle name="40% - Accent2 2 4 4 2 2 2" xfId="34837"/>
    <cellStyle name="40% - Accent2 2 4 4 2 2 3" xfId="53898"/>
    <cellStyle name="40% - Accent2 2 4 4 2 3" xfId="26559"/>
    <cellStyle name="40% - Accent2 2 4 4 2 4" xfId="45620"/>
    <cellStyle name="40% - Accent2 2 4 4 3" xfId="9987"/>
    <cellStyle name="40% - Accent2 2 4 4 3 2" xfId="18265"/>
    <cellStyle name="40% - Accent2 2 4 4 3 2 2" xfId="37327"/>
    <cellStyle name="40% - Accent2 2 4 4 3 2 3" xfId="56388"/>
    <cellStyle name="40% - Accent2 2 4 4 3 3" xfId="29049"/>
    <cellStyle name="40% - Accent2 2 4 4 3 4" xfId="48110"/>
    <cellStyle name="40% - Accent2 2 4 4 4" xfId="4343"/>
    <cellStyle name="40% - Accent2 2 4 4 4 2" xfId="23453"/>
    <cellStyle name="40% - Accent2 2 4 4 4 3" xfId="42514"/>
    <cellStyle name="40% - Accent2 2 4 4 5" xfId="12669"/>
    <cellStyle name="40% - Accent2 2 4 4 5 2" xfId="31731"/>
    <cellStyle name="40% - Accent2 2 4 4 5 3" xfId="50792"/>
    <cellStyle name="40% - Accent2 2 4 4 6" xfId="20771"/>
    <cellStyle name="40% - Accent2 2 4 4 7" xfId="39832"/>
    <cellStyle name="40% - Accent2 2 4 5" xfId="1418"/>
    <cellStyle name="40% - Accent2 2 4 5 2" xfId="7494"/>
    <cellStyle name="40% - Accent2 2 4 5 2 2" xfId="15776"/>
    <cellStyle name="40% - Accent2 2 4 5 2 2 2" xfId="34838"/>
    <cellStyle name="40% - Accent2 2 4 5 2 2 3" xfId="53899"/>
    <cellStyle name="40% - Accent2 2 4 5 2 3" xfId="26560"/>
    <cellStyle name="40% - Accent2 2 4 5 2 4" xfId="45621"/>
    <cellStyle name="40% - Accent2 2 4 5 3" xfId="9988"/>
    <cellStyle name="40% - Accent2 2 4 5 3 2" xfId="18266"/>
    <cellStyle name="40% - Accent2 2 4 5 3 2 2" xfId="37328"/>
    <cellStyle name="40% - Accent2 2 4 5 3 2 3" xfId="56389"/>
    <cellStyle name="40% - Accent2 2 4 5 3 3" xfId="29050"/>
    <cellStyle name="40% - Accent2 2 4 5 3 4" xfId="48111"/>
    <cellStyle name="40% - Accent2 2 4 5 4" xfId="4344"/>
    <cellStyle name="40% - Accent2 2 4 5 4 2" xfId="23454"/>
    <cellStyle name="40% - Accent2 2 4 5 4 3" xfId="42515"/>
    <cellStyle name="40% - Accent2 2 4 5 5" xfId="12670"/>
    <cellStyle name="40% - Accent2 2 4 5 5 2" xfId="31732"/>
    <cellStyle name="40% - Accent2 2 4 5 5 3" xfId="50793"/>
    <cellStyle name="40% - Accent2 2 4 5 6" xfId="20772"/>
    <cellStyle name="40% - Accent2 2 4 5 7" xfId="39833"/>
    <cellStyle name="40% - Accent2 2 4 6" xfId="5757"/>
    <cellStyle name="40% - Accent2 2 4 6 2" xfId="14041"/>
    <cellStyle name="40% - Accent2 2 4 6 2 2" xfId="33103"/>
    <cellStyle name="40% - Accent2 2 4 6 2 3" xfId="52164"/>
    <cellStyle name="40% - Accent2 2 4 6 3" xfId="24825"/>
    <cellStyle name="40% - Accent2 2 4 6 4" xfId="43886"/>
    <cellStyle name="40% - Accent2 2 4 7" xfId="7488"/>
    <cellStyle name="40% - Accent2 2 4 7 2" xfId="15770"/>
    <cellStyle name="40% - Accent2 2 4 7 2 2" xfId="34832"/>
    <cellStyle name="40% - Accent2 2 4 7 2 3" xfId="53893"/>
    <cellStyle name="40% - Accent2 2 4 7 3" xfId="26554"/>
    <cellStyle name="40% - Accent2 2 4 7 4" xfId="45615"/>
    <cellStyle name="40% - Accent2 2 4 8" xfId="9982"/>
    <cellStyle name="40% - Accent2 2 4 8 2" xfId="18260"/>
    <cellStyle name="40% - Accent2 2 4 8 2 2" xfId="37322"/>
    <cellStyle name="40% - Accent2 2 4 8 2 3" xfId="56383"/>
    <cellStyle name="40% - Accent2 2 4 8 3" xfId="29044"/>
    <cellStyle name="40% - Accent2 2 4 8 4" xfId="48105"/>
    <cellStyle name="40% - Accent2 2 4 9" xfId="4338"/>
    <cellStyle name="40% - Accent2 2 4 9 2" xfId="23448"/>
    <cellStyle name="40% - Accent2 2 4 9 3" xfId="42509"/>
    <cellStyle name="40% - Accent2 2 5" xfId="1419"/>
    <cellStyle name="40% - Accent2 2 5 10" xfId="12671"/>
    <cellStyle name="40% - Accent2 2 5 10 2" xfId="31733"/>
    <cellStyle name="40% - Accent2 2 5 10 3" xfId="50794"/>
    <cellStyle name="40% - Accent2 2 5 11" xfId="20773"/>
    <cellStyle name="40% - Accent2 2 5 12" xfId="39834"/>
    <cellStyle name="40% - Accent2 2 5 2" xfId="1420"/>
    <cellStyle name="40% - Accent2 2 5 2 2" xfId="1421"/>
    <cellStyle name="40% - Accent2 2 5 2 2 2" xfId="7497"/>
    <cellStyle name="40% - Accent2 2 5 2 2 2 2" xfId="15779"/>
    <cellStyle name="40% - Accent2 2 5 2 2 2 2 2" xfId="34841"/>
    <cellStyle name="40% - Accent2 2 5 2 2 2 2 3" xfId="53902"/>
    <cellStyle name="40% - Accent2 2 5 2 2 2 3" xfId="26563"/>
    <cellStyle name="40% - Accent2 2 5 2 2 2 4" xfId="45624"/>
    <cellStyle name="40% - Accent2 2 5 2 2 3" xfId="9991"/>
    <cellStyle name="40% - Accent2 2 5 2 2 3 2" xfId="18269"/>
    <cellStyle name="40% - Accent2 2 5 2 2 3 2 2" xfId="37331"/>
    <cellStyle name="40% - Accent2 2 5 2 2 3 2 3" xfId="56392"/>
    <cellStyle name="40% - Accent2 2 5 2 2 3 3" xfId="29053"/>
    <cellStyle name="40% - Accent2 2 5 2 2 3 4" xfId="48114"/>
    <cellStyle name="40% - Accent2 2 5 2 2 4" xfId="4347"/>
    <cellStyle name="40% - Accent2 2 5 2 2 4 2" xfId="23457"/>
    <cellStyle name="40% - Accent2 2 5 2 2 4 3" xfId="42518"/>
    <cellStyle name="40% - Accent2 2 5 2 2 5" xfId="12673"/>
    <cellStyle name="40% - Accent2 2 5 2 2 5 2" xfId="31735"/>
    <cellStyle name="40% - Accent2 2 5 2 2 5 3" xfId="50796"/>
    <cellStyle name="40% - Accent2 2 5 2 2 6" xfId="20775"/>
    <cellStyle name="40% - Accent2 2 5 2 2 7" xfId="39836"/>
    <cellStyle name="40% - Accent2 2 5 2 3" xfId="7496"/>
    <cellStyle name="40% - Accent2 2 5 2 3 2" xfId="15778"/>
    <cellStyle name="40% - Accent2 2 5 2 3 2 2" xfId="34840"/>
    <cellStyle name="40% - Accent2 2 5 2 3 2 3" xfId="53901"/>
    <cellStyle name="40% - Accent2 2 5 2 3 3" xfId="26562"/>
    <cellStyle name="40% - Accent2 2 5 2 3 4" xfId="45623"/>
    <cellStyle name="40% - Accent2 2 5 2 4" xfId="9990"/>
    <cellStyle name="40% - Accent2 2 5 2 4 2" xfId="18268"/>
    <cellStyle name="40% - Accent2 2 5 2 4 2 2" xfId="37330"/>
    <cellStyle name="40% - Accent2 2 5 2 4 2 3" xfId="56391"/>
    <cellStyle name="40% - Accent2 2 5 2 4 3" xfId="29052"/>
    <cellStyle name="40% - Accent2 2 5 2 4 4" xfId="48113"/>
    <cellStyle name="40% - Accent2 2 5 2 5" xfId="4346"/>
    <cellStyle name="40% - Accent2 2 5 2 5 2" xfId="23456"/>
    <cellStyle name="40% - Accent2 2 5 2 5 3" xfId="42517"/>
    <cellStyle name="40% - Accent2 2 5 2 6" xfId="12672"/>
    <cellStyle name="40% - Accent2 2 5 2 6 2" xfId="31734"/>
    <cellStyle name="40% - Accent2 2 5 2 6 3" xfId="50795"/>
    <cellStyle name="40% - Accent2 2 5 2 7" xfId="20774"/>
    <cellStyle name="40% - Accent2 2 5 2 8" xfId="39835"/>
    <cellStyle name="40% - Accent2 2 5 3" xfId="1422"/>
    <cellStyle name="40% - Accent2 2 5 3 2" xfId="1423"/>
    <cellStyle name="40% - Accent2 2 5 3 2 2" xfId="7499"/>
    <cellStyle name="40% - Accent2 2 5 3 2 2 2" xfId="15781"/>
    <cellStyle name="40% - Accent2 2 5 3 2 2 2 2" xfId="34843"/>
    <cellStyle name="40% - Accent2 2 5 3 2 2 2 3" xfId="53904"/>
    <cellStyle name="40% - Accent2 2 5 3 2 2 3" xfId="26565"/>
    <cellStyle name="40% - Accent2 2 5 3 2 2 4" xfId="45626"/>
    <cellStyle name="40% - Accent2 2 5 3 2 3" xfId="9993"/>
    <cellStyle name="40% - Accent2 2 5 3 2 3 2" xfId="18271"/>
    <cellStyle name="40% - Accent2 2 5 3 2 3 2 2" xfId="37333"/>
    <cellStyle name="40% - Accent2 2 5 3 2 3 2 3" xfId="56394"/>
    <cellStyle name="40% - Accent2 2 5 3 2 3 3" xfId="29055"/>
    <cellStyle name="40% - Accent2 2 5 3 2 3 4" xfId="48116"/>
    <cellStyle name="40% - Accent2 2 5 3 2 4" xfId="4349"/>
    <cellStyle name="40% - Accent2 2 5 3 2 4 2" xfId="23459"/>
    <cellStyle name="40% - Accent2 2 5 3 2 4 3" xfId="42520"/>
    <cellStyle name="40% - Accent2 2 5 3 2 5" xfId="12675"/>
    <cellStyle name="40% - Accent2 2 5 3 2 5 2" xfId="31737"/>
    <cellStyle name="40% - Accent2 2 5 3 2 5 3" xfId="50798"/>
    <cellStyle name="40% - Accent2 2 5 3 2 6" xfId="20777"/>
    <cellStyle name="40% - Accent2 2 5 3 2 7" xfId="39838"/>
    <cellStyle name="40% - Accent2 2 5 3 3" xfId="7498"/>
    <cellStyle name="40% - Accent2 2 5 3 3 2" xfId="15780"/>
    <cellStyle name="40% - Accent2 2 5 3 3 2 2" xfId="34842"/>
    <cellStyle name="40% - Accent2 2 5 3 3 2 3" xfId="53903"/>
    <cellStyle name="40% - Accent2 2 5 3 3 3" xfId="26564"/>
    <cellStyle name="40% - Accent2 2 5 3 3 4" xfId="45625"/>
    <cellStyle name="40% - Accent2 2 5 3 4" xfId="9992"/>
    <cellStyle name="40% - Accent2 2 5 3 4 2" xfId="18270"/>
    <cellStyle name="40% - Accent2 2 5 3 4 2 2" xfId="37332"/>
    <cellStyle name="40% - Accent2 2 5 3 4 2 3" xfId="56393"/>
    <cellStyle name="40% - Accent2 2 5 3 4 3" xfId="29054"/>
    <cellStyle name="40% - Accent2 2 5 3 4 4" xfId="48115"/>
    <cellStyle name="40% - Accent2 2 5 3 5" xfId="4348"/>
    <cellStyle name="40% - Accent2 2 5 3 5 2" xfId="23458"/>
    <cellStyle name="40% - Accent2 2 5 3 5 3" xfId="42519"/>
    <cellStyle name="40% - Accent2 2 5 3 6" xfId="12674"/>
    <cellStyle name="40% - Accent2 2 5 3 6 2" xfId="31736"/>
    <cellStyle name="40% - Accent2 2 5 3 6 3" xfId="50797"/>
    <cellStyle name="40% - Accent2 2 5 3 7" xfId="20776"/>
    <cellStyle name="40% - Accent2 2 5 3 8" xfId="39837"/>
    <cellStyle name="40% - Accent2 2 5 4" xfId="1424"/>
    <cellStyle name="40% - Accent2 2 5 4 2" xfId="7500"/>
    <cellStyle name="40% - Accent2 2 5 4 2 2" xfId="15782"/>
    <cellStyle name="40% - Accent2 2 5 4 2 2 2" xfId="34844"/>
    <cellStyle name="40% - Accent2 2 5 4 2 2 3" xfId="53905"/>
    <cellStyle name="40% - Accent2 2 5 4 2 3" xfId="26566"/>
    <cellStyle name="40% - Accent2 2 5 4 2 4" xfId="45627"/>
    <cellStyle name="40% - Accent2 2 5 4 3" xfId="9994"/>
    <cellStyle name="40% - Accent2 2 5 4 3 2" xfId="18272"/>
    <cellStyle name="40% - Accent2 2 5 4 3 2 2" xfId="37334"/>
    <cellStyle name="40% - Accent2 2 5 4 3 2 3" xfId="56395"/>
    <cellStyle name="40% - Accent2 2 5 4 3 3" xfId="29056"/>
    <cellStyle name="40% - Accent2 2 5 4 3 4" xfId="48117"/>
    <cellStyle name="40% - Accent2 2 5 4 4" xfId="4350"/>
    <cellStyle name="40% - Accent2 2 5 4 4 2" xfId="23460"/>
    <cellStyle name="40% - Accent2 2 5 4 4 3" xfId="42521"/>
    <cellStyle name="40% - Accent2 2 5 4 5" xfId="12676"/>
    <cellStyle name="40% - Accent2 2 5 4 5 2" xfId="31738"/>
    <cellStyle name="40% - Accent2 2 5 4 5 3" xfId="50799"/>
    <cellStyle name="40% - Accent2 2 5 4 6" xfId="20778"/>
    <cellStyle name="40% - Accent2 2 5 4 7" xfId="39839"/>
    <cellStyle name="40% - Accent2 2 5 5" xfId="1425"/>
    <cellStyle name="40% - Accent2 2 5 5 2" xfId="7501"/>
    <cellStyle name="40% - Accent2 2 5 5 2 2" xfId="15783"/>
    <cellStyle name="40% - Accent2 2 5 5 2 2 2" xfId="34845"/>
    <cellStyle name="40% - Accent2 2 5 5 2 2 3" xfId="53906"/>
    <cellStyle name="40% - Accent2 2 5 5 2 3" xfId="26567"/>
    <cellStyle name="40% - Accent2 2 5 5 2 4" xfId="45628"/>
    <cellStyle name="40% - Accent2 2 5 5 3" xfId="9995"/>
    <cellStyle name="40% - Accent2 2 5 5 3 2" xfId="18273"/>
    <cellStyle name="40% - Accent2 2 5 5 3 2 2" xfId="37335"/>
    <cellStyle name="40% - Accent2 2 5 5 3 2 3" xfId="56396"/>
    <cellStyle name="40% - Accent2 2 5 5 3 3" xfId="29057"/>
    <cellStyle name="40% - Accent2 2 5 5 3 4" xfId="48118"/>
    <cellStyle name="40% - Accent2 2 5 5 4" xfId="4351"/>
    <cellStyle name="40% - Accent2 2 5 5 4 2" xfId="23461"/>
    <cellStyle name="40% - Accent2 2 5 5 4 3" xfId="42522"/>
    <cellStyle name="40% - Accent2 2 5 5 5" xfId="12677"/>
    <cellStyle name="40% - Accent2 2 5 5 5 2" xfId="31739"/>
    <cellStyle name="40% - Accent2 2 5 5 5 3" xfId="50800"/>
    <cellStyle name="40% - Accent2 2 5 5 6" xfId="20779"/>
    <cellStyle name="40% - Accent2 2 5 5 7" xfId="39840"/>
    <cellStyle name="40% - Accent2 2 5 6" xfId="5845"/>
    <cellStyle name="40% - Accent2 2 5 6 2" xfId="14127"/>
    <cellStyle name="40% - Accent2 2 5 6 2 2" xfId="33189"/>
    <cellStyle name="40% - Accent2 2 5 6 2 3" xfId="52250"/>
    <cellStyle name="40% - Accent2 2 5 6 3" xfId="24911"/>
    <cellStyle name="40% - Accent2 2 5 6 4" xfId="43972"/>
    <cellStyle name="40% - Accent2 2 5 7" xfId="7495"/>
    <cellStyle name="40% - Accent2 2 5 7 2" xfId="15777"/>
    <cellStyle name="40% - Accent2 2 5 7 2 2" xfId="34839"/>
    <cellStyle name="40% - Accent2 2 5 7 2 3" xfId="53900"/>
    <cellStyle name="40% - Accent2 2 5 7 3" xfId="26561"/>
    <cellStyle name="40% - Accent2 2 5 7 4" xfId="45622"/>
    <cellStyle name="40% - Accent2 2 5 8" xfId="9989"/>
    <cellStyle name="40% - Accent2 2 5 8 2" xfId="18267"/>
    <cellStyle name="40% - Accent2 2 5 8 2 2" xfId="37329"/>
    <cellStyle name="40% - Accent2 2 5 8 2 3" xfId="56390"/>
    <cellStyle name="40% - Accent2 2 5 8 3" xfId="29051"/>
    <cellStyle name="40% - Accent2 2 5 8 4" xfId="48112"/>
    <cellStyle name="40% - Accent2 2 5 9" xfId="4345"/>
    <cellStyle name="40% - Accent2 2 5 9 2" xfId="23455"/>
    <cellStyle name="40% - Accent2 2 5 9 3" xfId="42516"/>
    <cellStyle name="40% - Accent2 2 6" xfId="1426"/>
    <cellStyle name="40% - Accent2 2 6 10" xfId="12678"/>
    <cellStyle name="40% - Accent2 2 6 10 2" xfId="31740"/>
    <cellStyle name="40% - Accent2 2 6 10 3" xfId="50801"/>
    <cellStyle name="40% - Accent2 2 6 11" xfId="20780"/>
    <cellStyle name="40% - Accent2 2 6 12" xfId="39841"/>
    <cellStyle name="40% - Accent2 2 6 2" xfId="1427"/>
    <cellStyle name="40% - Accent2 2 6 2 2" xfId="1428"/>
    <cellStyle name="40% - Accent2 2 6 2 2 2" xfId="7504"/>
    <cellStyle name="40% - Accent2 2 6 2 2 2 2" xfId="15786"/>
    <cellStyle name="40% - Accent2 2 6 2 2 2 2 2" xfId="34848"/>
    <cellStyle name="40% - Accent2 2 6 2 2 2 2 3" xfId="53909"/>
    <cellStyle name="40% - Accent2 2 6 2 2 2 3" xfId="26570"/>
    <cellStyle name="40% - Accent2 2 6 2 2 2 4" xfId="45631"/>
    <cellStyle name="40% - Accent2 2 6 2 2 3" xfId="9998"/>
    <cellStyle name="40% - Accent2 2 6 2 2 3 2" xfId="18276"/>
    <cellStyle name="40% - Accent2 2 6 2 2 3 2 2" xfId="37338"/>
    <cellStyle name="40% - Accent2 2 6 2 2 3 2 3" xfId="56399"/>
    <cellStyle name="40% - Accent2 2 6 2 2 3 3" xfId="29060"/>
    <cellStyle name="40% - Accent2 2 6 2 2 3 4" xfId="48121"/>
    <cellStyle name="40% - Accent2 2 6 2 2 4" xfId="4354"/>
    <cellStyle name="40% - Accent2 2 6 2 2 4 2" xfId="23464"/>
    <cellStyle name="40% - Accent2 2 6 2 2 4 3" xfId="42525"/>
    <cellStyle name="40% - Accent2 2 6 2 2 5" xfId="12680"/>
    <cellStyle name="40% - Accent2 2 6 2 2 5 2" xfId="31742"/>
    <cellStyle name="40% - Accent2 2 6 2 2 5 3" xfId="50803"/>
    <cellStyle name="40% - Accent2 2 6 2 2 6" xfId="20782"/>
    <cellStyle name="40% - Accent2 2 6 2 2 7" xfId="39843"/>
    <cellStyle name="40% - Accent2 2 6 2 3" xfId="7503"/>
    <cellStyle name="40% - Accent2 2 6 2 3 2" xfId="15785"/>
    <cellStyle name="40% - Accent2 2 6 2 3 2 2" xfId="34847"/>
    <cellStyle name="40% - Accent2 2 6 2 3 2 3" xfId="53908"/>
    <cellStyle name="40% - Accent2 2 6 2 3 3" xfId="26569"/>
    <cellStyle name="40% - Accent2 2 6 2 3 4" xfId="45630"/>
    <cellStyle name="40% - Accent2 2 6 2 4" xfId="9997"/>
    <cellStyle name="40% - Accent2 2 6 2 4 2" xfId="18275"/>
    <cellStyle name="40% - Accent2 2 6 2 4 2 2" xfId="37337"/>
    <cellStyle name="40% - Accent2 2 6 2 4 2 3" xfId="56398"/>
    <cellStyle name="40% - Accent2 2 6 2 4 3" xfId="29059"/>
    <cellStyle name="40% - Accent2 2 6 2 4 4" xfId="48120"/>
    <cellStyle name="40% - Accent2 2 6 2 5" xfId="4353"/>
    <cellStyle name="40% - Accent2 2 6 2 5 2" xfId="23463"/>
    <cellStyle name="40% - Accent2 2 6 2 5 3" xfId="42524"/>
    <cellStyle name="40% - Accent2 2 6 2 6" xfId="12679"/>
    <cellStyle name="40% - Accent2 2 6 2 6 2" xfId="31741"/>
    <cellStyle name="40% - Accent2 2 6 2 6 3" xfId="50802"/>
    <cellStyle name="40% - Accent2 2 6 2 7" xfId="20781"/>
    <cellStyle name="40% - Accent2 2 6 2 8" xfId="39842"/>
    <cellStyle name="40% - Accent2 2 6 3" xfId="1429"/>
    <cellStyle name="40% - Accent2 2 6 3 2" xfId="1430"/>
    <cellStyle name="40% - Accent2 2 6 3 2 2" xfId="7506"/>
    <cellStyle name="40% - Accent2 2 6 3 2 2 2" xfId="15788"/>
    <cellStyle name="40% - Accent2 2 6 3 2 2 2 2" xfId="34850"/>
    <cellStyle name="40% - Accent2 2 6 3 2 2 2 3" xfId="53911"/>
    <cellStyle name="40% - Accent2 2 6 3 2 2 3" xfId="26572"/>
    <cellStyle name="40% - Accent2 2 6 3 2 2 4" xfId="45633"/>
    <cellStyle name="40% - Accent2 2 6 3 2 3" xfId="10000"/>
    <cellStyle name="40% - Accent2 2 6 3 2 3 2" xfId="18278"/>
    <cellStyle name="40% - Accent2 2 6 3 2 3 2 2" xfId="37340"/>
    <cellStyle name="40% - Accent2 2 6 3 2 3 2 3" xfId="56401"/>
    <cellStyle name="40% - Accent2 2 6 3 2 3 3" xfId="29062"/>
    <cellStyle name="40% - Accent2 2 6 3 2 3 4" xfId="48123"/>
    <cellStyle name="40% - Accent2 2 6 3 2 4" xfId="4356"/>
    <cellStyle name="40% - Accent2 2 6 3 2 4 2" xfId="23466"/>
    <cellStyle name="40% - Accent2 2 6 3 2 4 3" xfId="42527"/>
    <cellStyle name="40% - Accent2 2 6 3 2 5" xfId="12682"/>
    <cellStyle name="40% - Accent2 2 6 3 2 5 2" xfId="31744"/>
    <cellStyle name="40% - Accent2 2 6 3 2 5 3" xfId="50805"/>
    <cellStyle name="40% - Accent2 2 6 3 2 6" xfId="20784"/>
    <cellStyle name="40% - Accent2 2 6 3 2 7" xfId="39845"/>
    <cellStyle name="40% - Accent2 2 6 3 3" xfId="7505"/>
    <cellStyle name="40% - Accent2 2 6 3 3 2" xfId="15787"/>
    <cellStyle name="40% - Accent2 2 6 3 3 2 2" xfId="34849"/>
    <cellStyle name="40% - Accent2 2 6 3 3 2 3" xfId="53910"/>
    <cellStyle name="40% - Accent2 2 6 3 3 3" xfId="26571"/>
    <cellStyle name="40% - Accent2 2 6 3 3 4" xfId="45632"/>
    <cellStyle name="40% - Accent2 2 6 3 4" xfId="9999"/>
    <cellStyle name="40% - Accent2 2 6 3 4 2" xfId="18277"/>
    <cellStyle name="40% - Accent2 2 6 3 4 2 2" xfId="37339"/>
    <cellStyle name="40% - Accent2 2 6 3 4 2 3" xfId="56400"/>
    <cellStyle name="40% - Accent2 2 6 3 4 3" xfId="29061"/>
    <cellStyle name="40% - Accent2 2 6 3 4 4" xfId="48122"/>
    <cellStyle name="40% - Accent2 2 6 3 5" xfId="4355"/>
    <cellStyle name="40% - Accent2 2 6 3 5 2" xfId="23465"/>
    <cellStyle name="40% - Accent2 2 6 3 5 3" xfId="42526"/>
    <cellStyle name="40% - Accent2 2 6 3 6" xfId="12681"/>
    <cellStyle name="40% - Accent2 2 6 3 6 2" xfId="31743"/>
    <cellStyle name="40% - Accent2 2 6 3 6 3" xfId="50804"/>
    <cellStyle name="40% - Accent2 2 6 3 7" xfId="20783"/>
    <cellStyle name="40% - Accent2 2 6 3 8" xfId="39844"/>
    <cellStyle name="40% - Accent2 2 6 4" xfId="1431"/>
    <cellStyle name="40% - Accent2 2 6 4 2" xfId="7507"/>
    <cellStyle name="40% - Accent2 2 6 4 2 2" xfId="15789"/>
    <cellStyle name="40% - Accent2 2 6 4 2 2 2" xfId="34851"/>
    <cellStyle name="40% - Accent2 2 6 4 2 2 3" xfId="53912"/>
    <cellStyle name="40% - Accent2 2 6 4 2 3" xfId="26573"/>
    <cellStyle name="40% - Accent2 2 6 4 2 4" xfId="45634"/>
    <cellStyle name="40% - Accent2 2 6 4 3" xfId="10001"/>
    <cellStyle name="40% - Accent2 2 6 4 3 2" xfId="18279"/>
    <cellStyle name="40% - Accent2 2 6 4 3 2 2" xfId="37341"/>
    <cellStyle name="40% - Accent2 2 6 4 3 2 3" xfId="56402"/>
    <cellStyle name="40% - Accent2 2 6 4 3 3" xfId="29063"/>
    <cellStyle name="40% - Accent2 2 6 4 3 4" xfId="48124"/>
    <cellStyle name="40% - Accent2 2 6 4 4" xfId="4357"/>
    <cellStyle name="40% - Accent2 2 6 4 4 2" xfId="23467"/>
    <cellStyle name="40% - Accent2 2 6 4 4 3" xfId="42528"/>
    <cellStyle name="40% - Accent2 2 6 4 5" xfId="12683"/>
    <cellStyle name="40% - Accent2 2 6 4 5 2" xfId="31745"/>
    <cellStyle name="40% - Accent2 2 6 4 5 3" xfId="50806"/>
    <cellStyle name="40% - Accent2 2 6 4 6" xfId="20785"/>
    <cellStyle name="40% - Accent2 2 6 4 7" xfId="39846"/>
    <cellStyle name="40% - Accent2 2 6 5" xfId="1432"/>
    <cellStyle name="40% - Accent2 2 6 5 2" xfId="7508"/>
    <cellStyle name="40% - Accent2 2 6 5 2 2" xfId="15790"/>
    <cellStyle name="40% - Accent2 2 6 5 2 2 2" xfId="34852"/>
    <cellStyle name="40% - Accent2 2 6 5 2 2 3" xfId="53913"/>
    <cellStyle name="40% - Accent2 2 6 5 2 3" xfId="26574"/>
    <cellStyle name="40% - Accent2 2 6 5 2 4" xfId="45635"/>
    <cellStyle name="40% - Accent2 2 6 5 3" xfId="10002"/>
    <cellStyle name="40% - Accent2 2 6 5 3 2" xfId="18280"/>
    <cellStyle name="40% - Accent2 2 6 5 3 2 2" xfId="37342"/>
    <cellStyle name="40% - Accent2 2 6 5 3 2 3" xfId="56403"/>
    <cellStyle name="40% - Accent2 2 6 5 3 3" xfId="29064"/>
    <cellStyle name="40% - Accent2 2 6 5 3 4" xfId="48125"/>
    <cellStyle name="40% - Accent2 2 6 5 4" xfId="4358"/>
    <cellStyle name="40% - Accent2 2 6 5 4 2" xfId="23468"/>
    <cellStyle name="40% - Accent2 2 6 5 4 3" xfId="42529"/>
    <cellStyle name="40% - Accent2 2 6 5 5" xfId="12684"/>
    <cellStyle name="40% - Accent2 2 6 5 5 2" xfId="31746"/>
    <cellStyle name="40% - Accent2 2 6 5 5 3" xfId="50807"/>
    <cellStyle name="40% - Accent2 2 6 5 6" xfId="20786"/>
    <cellStyle name="40% - Accent2 2 6 5 7" xfId="39847"/>
    <cellStyle name="40% - Accent2 2 6 6" xfId="5943"/>
    <cellStyle name="40% - Accent2 2 6 6 2" xfId="14225"/>
    <cellStyle name="40% - Accent2 2 6 6 2 2" xfId="33287"/>
    <cellStyle name="40% - Accent2 2 6 6 2 3" xfId="52348"/>
    <cellStyle name="40% - Accent2 2 6 6 3" xfId="25009"/>
    <cellStyle name="40% - Accent2 2 6 6 4" xfId="44070"/>
    <cellStyle name="40% - Accent2 2 6 7" xfId="7502"/>
    <cellStyle name="40% - Accent2 2 6 7 2" xfId="15784"/>
    <cellStyle name="40% - Accent2 2 6 7 2 2" xfId="34846"/>
    <cellStyle name="40% - Accent2 2 6 7 2 3" xfId="53907"/>
    <cellStyle name="40% - Accent2 2 6 7 3" xfId="26568"/>
    <cellStyle name="40% - Accent2 2 6 7 4" xfId="45629"/>
    <cellStyle name="40% - Accent2 2 6 8" xfId="9996"/>
    <cellStyle name="40% - Accent2 2 6 8 2" xfId="18274"/>
    <cellStyle name="40% - Accent2 2 6 8 2 2" xfId="37336"/>
    <cellStyle name="40% - Accent2 2 6 8 2 3" xfId="56397"/>
    <cellStyle name="40% - Accent2 2 6 8 3" xfId="29058"/>
    <cellStyle name="40% - Accent2 2 6 8 4" xfId="48119"/>
    <cellStyle name="40% - Accent2 2 6 9" xfId="4352"/>
    <cellStyle name="40% - Accent2 2 6 9 2" xfId="23462"/>
    <cellStyle name="40% - Accent2 2 6 9 3" xfId="42523"/>
    <cellStyle name="40% - Accent2 2 7" xfId="1433"/>
    <cellStyle name="40% - Accent2 2 7 10" xfId="20787"/>
    <cellStyle name="40% - Accent2 2 7 11" xfId="39848"/>
    <cellStyle name="40% - Accent2 2 7 2" xfId="1434"/>
    <cellStyle name="40% - Accent2 2 7 2 2" xfId="1435"/>
    <cellStyle name="40% - Accent2 2 7 2 2 2" xfId="7511"/>
    <cellStyle name="40% - Accent2 2 7 2 2 2 2" xfId="15793"/>
    <cellStyle name="40% - Accent2 2 7 2 2 2 2 2" xfId="34855"/>
    <cellStyle name="40% - Accent2 2 7 2 2 2 2 3" xfId="53916"/>
    <cellStyle name="40% - Accent2 2 7 2 2 2 3" xfId="26577"/>
    <cellStyle name="40% - Accent2 2 7 2 2 2 4" xfId="45638"/>
    <cellStyle name="40% - Accent2 2 7 2 2 3" xfId="10005"/>
    <cellStyle name="40% - Accent2 2 7 2 2 3 2" xfId="18283"/>
    <cellStyle name="40% - Accent2 2 7 2 2 3 2 2" xfId="37345"/>
    <cellStyle name="40% - Accent2 2 7 2 2 3 2 3" xfId="56406"/>
    <cellStyle name="40% - Accent2 2 7 2 2 3 3" xfId="29067"/>
    <cellStyle name="40% - Accent2 2 7 2 2 3 4" xfId="48128"/>
    <cellStyle name="40% - Accent2 2 7 2 2 4" xfId="4361"/>
    <cellStyle name="40% - Accent2 2 7 2 2 4 2" xfId="23471"/>
    <cellStyle name="40% - Accent2 2 7 2 2 4 3" xfId="42532"/>
    <cellStyle name="40% - Accent2 2 7 2 2 5" xfId="12687"/>
    <cellStyle name="40% - Accent2 2 7 2 2 5 2" xfId="31749"/>
    <cellStyle name="40% - Accent2 2 7 2 2 5 3" xfId="50810"/>
    <cellStyle name="40% - Accent2 2 7 2 2 6" xfId="20789"/>
    <cellStyle name="40% - Accent2 2 7 2 2 7" xfId="39850"/>
    <cellStyle name="40% - Accent2 2 7 2 3" xfId="7510"/>
    <cellStyle name="40% - Accent2 2 7 2 3 2" xfId="15792"/>
    <cellStyle name="40% - Accent2 2 7 2 3 2 2" xfId="34854"/>
    <cellStyle name="40% - Accent2 2 7 2 3 2 3" xfId="53915"/>
    <cellStyle name="40% - Accent2 2 7 2 3 3" xfId="26576"/>
    <cellStyle name="40% - Accent2 2 7 2 3 4" xfId="45637"/>
    <cellStyle name="40% - Accent2 2 7 2 4" xfId="10004"/>
    <cellStyle name="40% - Accent2 2 7 2 4 2" xfId="18282"/>
    <cellStyle name="40% - Accent2 2 7 2 4 2 2" xfId="37344"/>
    <cellStyle name="40% - Accent2 2 7 2 4 2 3" xfId="56405"/>
    <cellStyle name="40% - Accent2 2 7 2 4 3" xfId="29066"/>
    <cellStyle name="40% - Accent2 2 7 2 4 4" xfId="48127"/>
    <cellStyle name="40% - Accent2 2 7 2 5" xfId="4360"/>
    <cellStyle name="40% - Accent2 2 7 2 5 2" xfId="23470"/>
    <cellStyle name="40% - Accent2 2 7 2 5 3" xfId="42531"/>
    <cellStyle name="40% - Accent2 2 7 2 6" xfId="12686"/>
    <cellStyle name="40% - Accent2 2 7 2 6 2" xfId="31748"/>
    <cellStyle name="40% - Accent2 2 7 2 6 3" xfId="50809"/>
    <cellStyle name="40% - Accent2 2 7 2 7" xfId="20788"/>
    <cellStyle name="40% - Accent2 2 7 2 8" xfId="39849"/>
    <cellStyle name="40% - Accent2 2 7 3" xfId="1436"/>
    <cellStyle name="40% - Accent2 2 7 3 2" xfId="7512"/>
    <cellStyle name="40% - Accent2 2 7 3 2 2" xfId="15794"/>
    <cellStyle name="40% - Accent2 2 7 3 2 2 2" xfId="34856"/>
    <cellStyle name="40% - Accent2 2 7 3 2 2 3" xfId="53917"/>
    <cellStyle name="40% - Accent2 2 7 3 2 3" xfId="26578"/>
    <cellStyle name="40% - Accent2 2 7 3 2 4" xfId="45639"/>
    <cellStyle name="40% - Accent2 2 7 3 3" xfId="10006"/>
    <cellStyle name="40% - Accent2 2 7 3 3 2" xfId="18284"/>
    <cellStyle name="40% - Accent2 2 7 3 3 2 2" xfId="37346"/>
    <cellStyle name="40% - Accent2 2 7 3 3 2 3" xfId="56407"/>
    <cellStyle name="40% - Accent2 2 7 3 3 3" xfId="29068"/>
    <cellStyle name="40% - Accent2 2 7 3 3 4" xfId="48129"/>
    <cellStyle name="40% - Accent2 2 7 3 4" xfId="4362"/>
    <cellStyle name="40% - Accent2 2 7 3 4 2" xfId="23472"/>
    <cellStyle name="40% - Accent2 2 7 3 4 3" xfId="42533"/>
    <cellStyle name="40% - Accent2 2 7 3 5" xfId="12688"/>
    <cellStyle name="40% - Accent2 2 7 3 5 2" xfId="31750"/>
    <cellStyle name="40% - Accent2 2 7 3 5 3" xfId="50811"/>
    <cellStyle name="40% - Accent2 2 7 3 6" xfId="20790"/>
    <cellStyle name="40% - Accent2 2 7 3 7" xfId="39851"/>
    <cellStyle name="40% - Accent2 2 7 4" xfId="1437"/>
    <cellStyle name="40% - Accent2 2 7 4 2" xfId="7513"/>
    <cellStyle name="40% - Accent2 2 7 4 2 2" xfId="15795"/>
    <cellStyle name="40% - Accent2 2 7 4 2 2 2" xfId="34857"/>
    <cellStyle name="40% - Accent2 2 7 4 2 2 3" xfId="53918"/>
    <cellStyle name="40% - Accent2 2 7 4 2 3" xfId="26579"/>
    <cellStyle name="40% - Accent2 2 7 4 2 4" xfId="45640"/>
    <cellStyle name="40% - Accent2 2 7 4 3" xfId="10007"/>
    <cellStyle name="40% - Accent2 2 7 4 3 2" xfId="18285"/>
    <cellStyle name="40% - Accent2 2 7 4 3 2 2" xfId="37347"/>
    <cellStyle name="40% - Accent2 2 7 4 3 2 3" xfId="56408"/>
    <cellStyle name="40% - Accent2 2 7 4 3 3" xfId="29069"/>
    <cellStyle name="40% - Accent2 2 7 4 3 4" xfId="48130"/>
    <cellStyle name="40% - Accent2 2 7 4 4" xfId="4363"/>
    <cellStyle name="40% - Accent2 2 7 4 4 2" xfId="23473"/>
    <cellStyle name="40% - Accent2 2 7 4 4 3" xfId="42534"/>
    <cellStyle name="40% - Accent2 2 7 4 5" xfId="12689"/>
    <cellStyle name="40% - Accent2 2 7 4 5 2" xfId="31751"/>
    <cellStyle name="40% - Accent2 2 7 4 5 3" xfId="50812"/>
    <cellStyle name="40% - Accent2 2 7 4 6" xfId="20791"/>
    <cellStyle name="40% - Accent2 2 7 4 7" xfId="39852"/>
    <cellStyle name="40% - Accent2 2 7 5" xfId="5725"/>
    <cellStyle name="40% - Accent2 2 7 5 2" xfId="14011"/>
    <cellStyle name="40% - Accent2 2 7 5 2 2" xfId="33073"/>
    <cellStyle name="40% - Accent2 2 7 5 2 3" xfId="52134"/>
    <cellStyle name="40% - Accent2 2 7 5 3" xfId="24795"/>
    <cellStyle name="40% - Accent2 2 7 5 4" xfId="43856"/>
    <cellStyle name="40% - Accent2 2 7 6" xfId="7509"/>
    <cellStyle name="40% - Accent2 2 7 6 2" xfId="15791"/>
    <cellStyle name="40% - Accent2 2 7 6 2 2" xfId="34853"/>
    <cellStyle name="40% - Accent2 2 7 6 2 3" xfId="53914"/>
    <cellStyle name="40% - Accent2 2 7 6 3" xfId="26575"/>
    <cellStyle name="40% - Accent2 2 7 6 4" xfId="45636"/>
    <cellStyle name="40% - Accent2 2 7 7" xfId="10003"/>
    <cellStyle name="40% - Accent2 2 7 7 2" xfId="18281"/>
    <cellStyle name="40% - Accent2 2 7 7 2 2" xfId="37343"/>
    <cellStyle name="40% - Accent2 2 7 7 2 3" xfId="56404"/>
    <cellStyle name="40% - Accent2 2 7 7 3" xfId="29065"/>
    <cellStyle name="40% - Accent2 2 7 7 4" xfId="48126"/>
    <cellStyle name="40% - Accent2 2 7 8" xfId="4359"/>
    <cellStyle name="40% - Accent2 2 7 8 2" xfId="23469"/>
    <cellStyle name="40% - Accent2 2 7 8 3" xfId="42530"/>
    <cellStyle name="40% - Accent2 2 7 9" xfId="12685"/>
    <cellStyle name="40% - Accent2 2 7 9 2" xfId="31747"/>
    <cellStyle name="40% - Accent2 2 7 9 3" xfId="50808"/>
    <cellStyle name="40% - Accent2 2 8" xfId="1438"/>
    <cellStyle name="40% - Accent2 2 8 2" xfId="1439"/>
    <cellStyle name="40% - Accent2 2 8 2 2" xfId="7515"/>
    <cellStyle name="40% - Accent2 2 8 2 2 2" xfId="15797"/>
    <cellStyle name="40% - Accent2 2 8 2 2 2 2" xfId="34859"/>
    <cellStyle name="40% - Accent2 2 8 2 2 2 3" xfId="53920"/>
    <cellStyle name="40% - Accent2 2 8 2 2 3" xfId="26581"/>
    <cellStyle name="40% - Accent2 2 8 2 2 4" xfId="45642"/>
    <cellStyle name="40% - Accent2 2 8 2 3" xfId="10009"/>
    <cellStyle name="40% - Accent2 2 8 2 3 2" xfId="18287"/>
    <cellStyle name="40% - Accent2 2 8 2 3 2 2" xfId="37349"/>
    <cellStyle name="40% - Accent2 2 8 2 3 2 3" xfId="56410"/>
    <cellStyle name="40% - Accent2 2 8 2 3 3" xfId="29071"/>
    <cellStyle name="40% - Accent2 2 8 2 3 4" xfId="48132"/>
    <cellStyle name="40% - Accent2 2 8 2 4" xfId="4365"/>
    <cellStyle name="40% - Accent2 2 8 2 4 2" xfId="23475"/>
    <cellStyle name="40% - Accent2 2 8 2 4 3" xfId="42536"/>
    <cellStyle name="40% - Accent2 2 8 2 5" xfId="12691"/>
    <cellStyle name="40% - Accent2 2 8 2 5 2" xfId="31753"/>
    <cellStyle name="40% - Accent2 2 8 2 5 3" xfId="50814"/>
    <cellStyle name="40% - Accent2 2 8 2 6" xfId="20793"/>
    <cellStyle name="40% - Accent2 2 8 2 7" xfId="39854"/>
    <cellStyle name="40% - Accent2 2 8 3" xfId="7514"/>
    <cellStyle name="40% - Accent2 2 8 3 2" xfId="15796"/>
    <cellStyle name="40% - Accent2 2 8 3 2 2" xfId="34858"/>
    <cellStyle name="40% - Accent2 2 8 3 2 3" xfId="53919"/>
    <cellStyle name="40% - Accent2 2 8 3 3" xfId="26580"/>
    <cellStyle name="40% - Accent2 2 8 3 4" xfId="45641"/>
    <cellStyle name="40% - Accent2 2 8 4" xfId="10008"/>
    <cellStyle name="40% - Accent2 2 8 4 2" xfId="18286"/>
    <cellStyle name="40% - Accent2 2 8 4 2 2" xfId="37348"/>
    <cellStyle name="40% - Accent2 2 8 4 2 3" xfId="56409"/>
    <cellStyle name="40% - Accent2 2 8 4 3" xfId="29070"/>
    <cellStyle name="40% - Accent2 2 8 4 4" xfId="48131"/>
    <cellStyle name="40% - Accent2 2 8 5" xfId="4364"/>
    <cellStyle name="40% - Accent2 2 8 5 2" xfId="23474"/>
    <cellStyle name="40% - Accent2 2 8 5 3" xfId="42535"/>
    <cellStyle name="40% - Accent2 2 8 6" xfId="12690"/>
    <cellStyle name="40% - Accent2 2 8 6 2" xfId="31752"/>
    <cellStyle name="40% - Accent2 2 8 6 3" xfId="50813"/>
    <cellStyle name="40% - Accent2 2 8 7" xfId="20792"/>
    <cellStyle name="40% - Accent2 2 8 8" xfId="39853"/>
    <cellStyle name="40% - Accent2 2 9" xfId="1440"/>
    <cellStyle name="40% - Accent2 2 9 2" xfId="1441"/>
    <cellStyle name="40% - Accent2 2 9 2 2" xfId="7517"/>
    <cellStyle name="40% - Accent2 2 9 2 2 2" xfId="15799"/>
    <cellStyle name="40% - Accent2 2 9 2 2 2 2" xfId="34861"/>
    <cellStyle name="40% - Accent2 2 9 2 2 2 3" xfId="53922"/>
    <cellStyle name="40% - Accent2 2 9 2 2 3" xfId="26583"/>
    <cellStyle name="40% - Accent2 2 9 2 2 4" xfId="45644"/>
    <cellStyle name="40% - Accent2 2 9 2 3" xfId="10011"/>
    <cellStyle name="40% - Accent2 2 9 2 3 2" xfId="18289"/>
    <cellStyle name="40% - Accent2 2 9 2 3 2 2" xfId="37351"/>
    <cellStyle name="40% - Accent2 2 9 2 3 2 3" xfId="56412"/>
    <cellStyle name="40% - Accent2 2 9 2 3 3" xfId="29073"/>
    <cellStyle name="40% - Accent2 2 9 2 3 4" xfId="48134"/>
    <cellStyle name="40% - Accent2 2 9 2 4" xfId="4367"/>
    <cellStyle name="40% - Accent2 2 9 2 4 2" xfId="23477"/>
    <cellStyle name="40% - Accent2 2 9 2 4 3" xfId="42538"/>
    <cellStyle name="40% - Accent2 2 9 2 5" xfId="12693"/>
    <cellStyle name="40% - Accent2 2 9 2 5 2" xfId="31755"/>
    <cellStyle name="40% - Accent2 2 9 2 5 3" xfId="50816"/>
    <cellStyle name="40% - Accent2 2 9 2 6" xfId="20795"/>
    <cellStyle name="40% - Accent2 2 9 2 7" xfId="39856"/>
    <cellStyle name="40% - Accent2 2 9 3" xfId="7516"/>
    <cellStyle name="40% - Accent2 2 9 3 2" xfId="15798"/>
    <cellStyle name="40% - Accent2 2 9 3 2 2" xfId="34860"/>
    <cellStyle name="40% - Accent2 2 9 3 2 3" xfId="53921"/>
    <cellStyle name="40% - Accent2 2 9 3 3" xfId="26582"/>
    <cellStyle name="40% - Accent2 2 9 3 4" xfId="45643"/>
    <cellStyle name="40% - Accent2 2 9 4" xfId="10010"/>
    <cellStyle name="40% - Accent2 2 9 4 2" xfId="18288"/>
    <cellStyle name="40% - Accent2 2 9 4 2 2" xfId="37350"/>
    <cellStyle name="40% - Accent2 2 9 4 2 3" xfId="56411"/>
    <cellStyle name="40% - Accent2 2 9 4 3" xfId="29072"/>
    <cellStyle name="40% - Accent2 2 9 4 4" xfId="48133"/>
    <cellStyle name="40% - Accent2 2 9 5" xfId="4366"/>
    <cellStyle name="40% - Accent2 2 9 5 2" xfId="23476"/>
    <cellStyle name="40% - Accent2 2 9 5 3" xfId="42537"/>
    <cellStyle name="40% - Accent2 2 9 6" xfId="12692"/>
    <cellStyle name="40% - Accent2 2 9 6 2" xfId="31754"/>
    <cellStyle name="40% - Accent2 2 9 6 3" xfId="50815"/>
    <cellStyle name="40% - Accent2 2 9 7" xfId="20794"/>
    <cellStyle name="40% - Accent2 2 9 8" xfId="39855"/>
    <cellStyle name="40% - Accent2 20" xfId="12590"/>
    <cellStyle name="40% - Accent2 20 2" xfId="31652"/>
    <cellStyle name="40% - Accent2 20 3" xfId="50713"/>
    <cellStyle name="40% - Accent2 21" xfId="19345"/>
    <cellStyle name="40% - Accent2 21 2" xfId="38406"/>
    <cellStyle name="40% - Accent2 21 3" xfId="57467"/>
    <cellStyle name="40% - Accent2 22" xfId="20692"/>
    <cellStyle name="40% - Accent2 23" xfId="39753"/>
    <cellStyle name="40% - Accent2 3" xfId="1442"/>
    <cellStyle name="40% - Accent2 3 10" xfId="7518"/>
    <cellStyle name="40% - Accent2 3 10 2" xfId="15800"/>
    <cellStyle name="40% - Accent2 3 10 2 2" xfId="34862"/>
    <cellStyle name="40% - Accent2 3 10 2 3" xfId="53923"/>
    <cellStyle name="40% - Accent2 3 10 3" xfId="26584"/>
    <cellStyle name="40% - Accent2 3 10 4" xfId="45645"/>
    <cellStyle name="40% - Accent2 3 11" xfId="10012"/>
    <cellStyle name="40% - Accent2 3 11 2" xfId="18290"/>
    <cellStyle name="40% - Accent2 3 11 2 2" xfId="37352"/>
    <cellStyle name="40% - Accent2 3 11 2 3" xfId="56413"/>
    <cellStyle name="40% - Accent2 3 11 3" xfId="29074"/>
    <cellStyle name="40% - Accent2 3 11 4" xfId="48135"/>
    <cellStyle name="40% - Accent2 3 12" xfId="4368"/>
    <cellStyle name="40% - Accent2 3 12 2" xfId="23478"/>
    <cellStyle name="40% - Accent2 3 12 3" xfId="42539"/>
    <cellStyle name="40% - Accent2 3 13" xfId="12694"/>
    <cellStyle name="40% - Accent2 3 13 2" xfId="31756"/>
    <cellStyle name="40% - Accent2 3 13 3" xfId="50817"/>
    <cellStyle name="40% - Accent2 3 14" xfId="20796"/>
    <cellStyle name="40% - Accent2 3 15" xfId="39857"/>
    <cellStyle name="40% - Accent2 3 2" xfId="1443"/>
    <cellStyle name="40% - Accent2 3 2 10" xfId="12695"/>
    <cellStyle name="40% - Accent2 3 2 10 2" xfId="31757"/>
    <cellStyle name="40% - Accent2 3 2 10 3" xfId="50818"/>
    <cellStyle name="40% - Accent2 3 2 11" xfId="20797"/>
    <cellStyle name="40% - Accent2 3 2 12" xfId="39858"/>
    <cellStyle name="40% - Accent2 3 2 2" xfId="1444"/>
    <cellStyle name="40% - Accent2 3 2 2 2" xfId="1445"/>
    <cellStyle name="40% - Accent2 3 2 2 2 2" xfId="7521"/>
    <cellStyle name="40% - Accent2 3 2 2 2 2 2" xfId="15803"/>
    <cellStyle name="40% - Accent2 3 2 2 2 2 2 2" xfId="34865"/>
    <cellStyle name="40% - Accent2 3 2 2 2 2 2 3" xfId="53926"/>
    <cellStyle name="40% - Accent2 3 2 2 2 2 3" xfId="26587"/>
    <cellStyle name="40% - Accent2 3 2 2 2 2 4" xfId="45648"/>
    <cellStyle name="40% - Accent2 3 2 2 2 3" xfId="10015"/>
    <cellStyle name="40% - Accent2 3 2 2 2 3 2" xfId="18293"/>
    <cellStyle name="40% - Accent2 3 2 2 2 3 2 2" xfId="37355"/>
    <cellStyle name="40% - Accent2 3 2 2 2 3 2 3" xfId="56416"/>
    <cellStyle name="40% - Accent2 3 2 2 2 3 3" xfId="29077"/>
    <cellStyle name="40% - Accent2 3 2 2 2 3 4" xfId="48138"/>
    <cellStyle name="40% - Accent2 3 2 2 2 4" xfId="4371"/>
    <cellStyle name="40% - Accent2 3 2 2 2 4 2" xfId="23481"/>
    <cellStyle name="40% - Accent2 3 2 2 2 4 3" xfId="42542"/>
    <cellStyle name="40% - Accent2 3 2 2 2 5" xfId="12697"/>
    <cellStyle name="40% - Accent2 3 2 2 2 5 2" xfId="31759"/>
    <cellStyle name="40% - Accent2 3 2 2 2 5 3" xfId="50820"/>
    <cellStyle name="40% - Accent2 3 2 2 2 6" xfId="20799"/>
    <cellStyle name="40% - Accent2 3 2 2 2 7" xfId="39860"/>
    <cellStyle name="40% - Accent2 3 2 2 3" xfId="7520"/>
    <cellStyle name="40% - Accent2 3 2 2 3 2" xfId="15802"/>
    <cellStyle name="40% - Accent2 3 2 2 3 2 2" xfId="34864"/>
    <cellStyle name="40% - Accent2 3 2 2 3 2 3" xfId="53925"/>
    <cellStyle name="40% - Accent2 3 2 2 3 3" xfId="26586"/>
    <cellStyle name="40% - Accent2 3 2 2 3 4" xfId="45647"/>
    <cellStyle name="40% - Accent2 3 2 2 4" xfId="10014"/>
    <cellStyle name="40% - Accent2 3 2 2 4 2" xfId="18292"/>
    <cellStyle name="40% - Accent2 3 2 2 4 2 2" xfId="37354"/>
    <cellStyle name="40% - Accent2 3 2 2 4 2 3" xfId="56415"/>
    <cellStyle name="40% - Accent2 3 2 2 4 3" xfId="29076"/>
    <cellStyle name="40% - Accent2 3 2 2 4 4" xfId="48137"/>
    <cellStyle name="40% - Accent2 3 2 2 5" xfId="4370"/>
    <cellStyle name="40% - Accent2 3 2 2 5 2" xfId="23480"/>
    <cellStyle name="40% - Accent2 3 2 2 5 3" xfId="42541"/>
    <cellStyle name="40% - Accent2 3 2 2 6" xfId="12696"/>
    <cellStyle name="40% - Accent2 3 2 2 6 2" xfId="31758"/>
    <cellStyle name="40% - Accent2 3 2 2 6 3" xfId="50819"/>
    <cellStyle name="40% - Accent2 3 2 2 7" xfId="20798"/>
    <cellStyle name="40% - Accent2 3 2 2 8" xfId="39859"/>
    <cellStyle name="40% - Accent2 3 2 3" xfId="1446"/>
    <cellStyle name="40% - Accent2 3 2 3 2" xfId="1447"/>
    <cellStyle name="40% - Accent2 3 2 3 2 2" xfId="7523"/>
    <cellStyle name="40% - Accent2 3 2 3 2 2 2" xfId="15805"/>
    <cellStyle name="40% - Accent2 3 2 3 2 2 2 2" xfId="34867"/>
    <cellStyle name="40% - Accent2 3 2 3 2 2 2 3" xfId="53928"/>
    <cellStyle name="40% - Accent2 3 2 3 2 2 3" xfId="26589"/>
    <cellStyle name="40% - Accent2 3 2 3 2 2 4" xfId="45650"/>
    <cellStyle name="40% - Accent2 3 2 3 2 3" xfId="10017"/>
    <cellStyle name="40% - Accent2 3 2 3 2 3 2" xfId="18295"/>
    <cellStyle name="40% - Accent2 3 2 3 2 3 2 2" xfId="37357"/>
    <cellStyle name="40% - Accent2 3 2 3 2 3 2 3" xfId="56418"/>
    <cellStyle name="40% - Accent2 3 2 3 2 3 3" xfId="29079"/>
    <cellStyle name="40% - Accent2 3 2 3 2 3 4" xfId="48140"/>
    <cellStyle name="40% - Accent2 3 2 3 2 4" xfId="4373"/>
    <cellStyle name="40% - Accent2 3 2 3 2 4 2" xfId="23483"/>
    <cellStyle name="40% - Accent2 3 2 3 2 4 3" xfId="42544"/>
    <cellStyle name="40% - Accent2 3 2 3 2 5" xfId="12699"/>
    <cellStyle name="40% - Accent2 3 2 3 2 5 2" xfId="31761"/>
    <cellStyle name="40% - Accent2 3 2 3 2 5 3" xfId="50822"/>
    <cellStyle name="40% - Accent2 3 2 3 2 6" xfId="20801"/>
    <cellStyle name="40% - Accent2 3 2 3 2 7" xfId="39862"/>
    <cellStyle name="40% - Accent2 3 2 3 3" xfId="7522"/>
    <cellStyle name="40% - Accent2 3 2 3 3 2" xfId="15804"/>
    <cellStyle name="40% - Accent2 3 2 3 3 2 2" xfId="34866"/>
    <cellStyle name="40% - Accent2 3 2 3 3 2 3" xfId="53927"/>
    <cellStyle name="40% - Accent2 3 2 3 3 3" xfId="26588"/>
    <cellStyle name="40% - Accent2 3 2 3 3 4" xfId="45649"/>
    <cellStyle name="40% - Accent2 3 2 3 4" xfId="10016"/>
    <cellStyle name="40% - Accent2 3 2 3 4 2" xfId="18294"/>
    <cellStyle name="40% - Accent2 3 2 3 4 2 2" xfId="37356"/>
    <cellStyle name="40% - Accent2 3 2 3 4 2 3" xfId="56417"/>
    <cellStyle name="40% - Accent2 3 2 3 4 3" xfId="29078"/>
    <cellStyle name="40% - Accent2 3 2 3 4 4" xfId="48139"/>
    <cellStyle name="40% - Accent2 3 2 3 5" xfId="4372"/>
    <cellStyle name="40% - Accent2 3 2 3 5 2" xfId="23482"/>
    <cellStyle name="40% - Accent2 3 2 3 5 3" xfId="42543"/>
    <cellStyle name="40% - Accent2 3 2 3 6" xfId="12698"/>
    <cellStyle name="40% - Accent2 3 2 3 6 2" xfId="31760"/>
    <cellStyle name="40% - Accent2 3 2 3 6 3" xfId="50821"/>
    <cellStyle name="40% - Accent2 3 2 3 7" xfId="20800"/>
    <cellStyle name="40% - Accent2 3 2 3 8" xfId="39861"/>
    <cellStyle name="40% - Accent2 3 2 4" xfId="1448"/>
    <cellStyle name="40% - Accent2 3 2 4 2" xfId="7524"/>
    <cellStyle name="40% - Accent2 3 2 4 2 2" xfId="15806"/>
    <cellStyle name="40% - Accent2 3 2 4 2 2 2" xfId="34868"/>
    <cellStyle name="40% - Accent2 3 2 4 2 2 3" xfId="53929"/>
    <cellStyle name="40% - Accent2 3 2 4 2 3" xfId="26590"/>
    <cellStyle name="40% - Accent2 3 2 4 2 4" xfId="45651"/>
    <cellStyle name="40% - Accent2 3 2 4 3" xfId="10018"/>
    <cellStyle name="40% - Accent2 3 2 4 3 2" xfId="18296"/>
    <cellStyle name="40% - Accent2 3 2 4 3 2 2" xfId="37358"/>
    <cellStyle name="40% - Accent2 3 2 4 3 2 3" xfId="56419"/>
    <cellStyle name="40% - Accent2 3 2 4 3 3" xfId="29080"/>
    <cellStyle name="40% - Accent2 3 2 4 3 4" xfId="48141"/>
    <cellStyle name="40% - Accent2 3 2 4 4" xfId="4374"/>
    <cellStyle name="40% - Accent2 3 2 4 4 2" xfId="23484"/>
    <cellStyle name="40% - Accent2 3 2 4 4 3" xfId="42545"/>
    <cellStyle name="40% - Accent2 3 2 4 5" xfId="12700"/>
    <cellStyle name="40% - Accent2 3 2 4 5 2" xfId="31762"/>
    <cellStyle name="40% - Accent2 3 2 4 5 3" xfId="50823"/>
    <cellStyle name="40% - Accent2 3 2 4 6" xfId="20802"/>
    <cellStyle name="40% - Accent2 3 2 4 7" xfId="39863"/>
    <cellStyle name="40% - Accent2 3 2 5" xfId="1449"/>
    <cellStyle name="40% - Accent2 3 2 5 2" xfId="7525"/>
    <cellStyle name="40% - Accent2 3 2 5 2 2" xfId="15807"/>
    <cellStyle name="40% - Accent2 3 2 5 2 2 2" xfId="34869"/>
    <cellStyle name="40% - Accent2 3 2 5 2 2 3" xfId="53930"/>
    <cellStyle name="40% - Accent2 3 2 5 2 3" xfId="26591"/>
    <cellStyle name="40% - Accent2 3 2 5 2 4" xfId="45652"/>
    <cellStyle name="40% - Accent2 3 2 5 3" xfId="10019"/>
    <cellStyle name="40% - Accent2 3 2 5 3 2" xfId="18297"/>
    <cellStyle name="40% - Accent2 3 2 5 3 2 2" xfId="37359"/>
    <cellStyle name="40% - Accent2 3 2 5 3 2 3" xfId="56420"/>
    <cellStyle name="40% - Accent2 3 2 5 3 3" xfId="29081"/>
    <cellStyle name="40% - Accent2 3 2 5 3 4" xfId="48142"/>
    <cellStyle name="40% - Accent2 3 2 5 4" xfId="4375"/>
    <cellStyle name="40% - Accent2 3 2 5 4 2" xfId="23485"/>
    <cellStyle name="40% - Accent2 3 2 5 4 3" xfId="42546"/>
    <cellStyle name="40% - Accent2 3 2 5 5" xfId="12701"/>
    <cellStyle name="40% - Accent2 3 2 5 5 2" xfId="31763"/>
    <cellStyle name="40% - Accent2 3 2 5 5 3" xfId="50824"/>
    <cellStyle name="40% - Accent2 3 2 5 6" xfId="20803"/>
    <cellStyle name="40% - Accent2 3 2 5 7" xfId="39864"/>
    <cellStyle name="40% - Accent2 3 2 6" xfId="5859"/>
    <cellStyle name="40% - Accent2 3 2 6 2" xfId="14141"/>
    <cellStyle name="40% - Accent2 3 2 6 2 2" xfId="33203"/>
    <cellStyle name="40% - Accent2 3 2 6 2 3" xfId="52264"/>
    <cellStyle name="40% - Accent2 3 2 6 3" xfId="24925"/>
    <cellStyle name="40% - Accent2 3 2 6 4" xfId="43986"/>
    <cellStyle name="40% - Accent2 3 2 7" xfId="7519"/>
    <cellStyle name="40% - Accent2 3 2 7 2" xfId="15801"/>
    <cellStyle name="40% - Accent2 3 2 7 2 2" xfId="34863"/>
    <cellStyle name="40% - Accent2 3 2 7 2 3" xfId="53924"/>
    <cellStyle name="40% - Accent2 3 2 7 3" xfId="26585"/>
    <cellStyle name="40% - Accent2 3 2 7 4" xfId="45646"/>
    <cellStyle name="40% - Accent2 3 2 8" xfId="10013"/>
    <cellStyle name="40% - Accent2 3 2 8 2" xfId="18291"/>
    <cellStyle name="40% - Accent2 3 2 8 2 2" xfId="37353"/>
    <cellStyle name="40% - Accent2 3 2 8 2 3" xfId="56414"/>
    <cellStyle name="40% - Accent2 3 2 8 3" xfId="29075"/>
    <cellStyle name="40% - Accent2 3 2 8 4" xfId="48136"/>
    <cellStyle name="40% - Accent2 3 2 9" xfId="4369"/>
    <cellStyle name="40% - Accent2 3 2 9 2" xfId="23479"/>
    <cellStyle name="40% - Accent2 3 2 9 3" xfId="42540"/>
    <cellStyle name="40% - Accent2 3 3" xfId="1450"/>
    <cellStyle name="40% - Accent2 3 3 10" xfId="12702"/>
    <cellStyle name="40% - Accent2 3 3 10 2" xfId="31764"/>
    <cellStyle name="40% - Accent2 3 3 10 3" xfId="50825"/>
    <cellStyle name="40% - Accent2 3 3 11" xfId="20804"/>
    <cellStyle name="40% - Accent2 3 3 12" xfId="39865"/>
    <cellStyle name="40% - Accent2 3 3 2" xfId="1451"/>
    <cellStyle name="40% - Accent2 3 3 2 2" xfId="1452"/>
    <cellStyle name="40% - Accent2 3 3 2 2 2" xfId="7528"/>
    <cellStyle name="40% - Accent2 3 3 2 2 2 2" xfId="15810"/>
    <cellStyle name="40% - Accent2 3 3 2 2 2 2 2" xfId="34872"/>
    <cellStyle name="40% - Accent2 3 3 2 2 2 2 3" xfId="53933"/>
    <cellStyle name="40% - Accent2 3 3 2 2 2 3" xfId="26594"/>
    <cellStyle name="40% - Accent2 3 3 2 2 2 4" xfId="45655"/>
    <cellStyle name="40% - Accent2 3 3 2 2 3" xfId="10022"/>
    <cellStyle name="40% - Accent2 3 3 2 2 3 2" xfId="18300"/>
    <cellStyle name="40% - Accent2 3 3 2 2 3 2 2" xfId="37362"/>
    <cellStyle name="40% - Accent2 3 3 2 2 3 2 3" xfId="56423"/>
    <cellStyle name="40% - Accent2 3 3 2 2 3 3" xfId="29084"/>
    <cellStyle name="40% - Accent2 3 3 2 2 3 4" xfId="48145"/>
    <cellStyle name="40% - Accent2 3 3 2 2 4" xfId="4378"/>
    <cellStyle name="40% - Accent2 3 3 2 2 4 2" xfId="23488"/>
    <cellStyle name="40% - Accent2 3 3 2 2 4 3" xfId="42549"/>
    <cellStyle name="40% - Accent2 3 3 2 2 5" xfId="12704"/>
    <cellStyle name="40% - Accent2 3 3 2 2 5 2" xfId="31766"/>
    <cellStyle name="40% - Accent2 3 3 2 2 5 3" xfId="50827"/>
    <cellStyle name="40% - Accent2 3 3 2 2 6" xfId="20806"/>
    <cellStyle name="40% - Accent2 3 3 2 2 7" xfId="39867"/>
    <cellStyle name="40% - Accent2 3 3 2 3" xfId="7527"/>
    <cellStyle name="40% - Accent2 3 3 2 3 2" xfId="15809"/>
    <cellStyle name="40% - Accent2 3 3 2 3 2 2" xfId="34871"/>
    <cellStyle name="40% - Accent2 3 3 2 3 2 3" xfId="53932"/>
    <cellStyle name="40% - Accent2 3 3 2 3 3" xfId="26593"/>
    <cellStyle name="40% - Accent2 3 3 2 3 4" xfId="45654"/>
    <cellStyle name="40% - Accent2 3 3 2 4" xfId="10021"/>
    <cellStyle name="40% - Accent2 3 3 2 4 2" xfId="18299"/>
    <cellStyle name="40% - Accent2 3 3 2 4 2 2" xfId="37361"/>
    <cellStyle name="40% - Accent2 3 3 2 4 2 3" xfId="56422"/>
    <cellStyle name="40% - Accent2 3 3 2 4 3" xfId="29083"/>
    <cellStyle name="40% - Accent2 3 3 2 4 4" xfId="48144"/>
    <cellStyle name="40% - Accent2 3 3 2 5" xfId="4377"/>
    <cellStyle name="40% - Accent2 3 3 2 5 2" xfId="23487"/>
    <cellStyle name="40% - Accent2 3 3 2 5 3" xfId="42548"/>
    <cellStyle name="40% - Accent2 3 3 2 6" xfId="12703"/>
    <cellStyle name="40% - Accent2 3 3 2 6 2" xfId="31765"/>
    <cellStyle name="40% - Accent2 3 3 2 6 3" xfId="50826"/>
    <cellStyle name="40% - Accent2 3 3 2 7" xfId="20805"/>
    <cellStyle name="40% - Accent2 3 3 2 8" xfId="39866"/>
    <cellStyle name="40% - Accent2 3 3 3" xfId="1453"/>
    <cellStyle name="40% - Accent2 3 3 3 2" xfId="1454"/>
    <cellStyle name="40% - Accent2 3 3 3 2 2" xfId="7530"/>
    <cellStyle name="40% - Accent2 3 3 3 2 2 2" xfId="15812"/>
    <cellStyle name="40% - Accent2 3 3 3 2 2 2 2" xfId="34874"/>
    <cellStyle name="40% - Accent2 3 3 3 2 2 2 3" xfId="53935"/>
    <cellStyle name="40% - Accent2 3 3 3 2 2 3" xfId="26596"/>
    <cellStyle name="40% - Accent2 3 3 3 2 2 4" xfId="45657"/>
    <cellStyle name="40% - Accent2 3 3 3 2 3" xfId="10024"/>
    <cellStyle name="40% - Accent2 3 3 3 2 3 2" xfId="18302"/>
    <cellStyle name="40% - Accent2 3 3 3 2 3 2 2" xfId="37364"/>
    <cellStyle name="40% - Accent2 3 3 3 2 3 2 3" xfId="56425"/>
    <cellStyle name="40% - Accent2 3 3 3 2 3 3" xfId="29086"/>
    <cellStyle name="40% - Accent2 3 3 3 2 3 4" xfId="48147"/>
    <cellStyle name="40% - Accent2 3 3 3 2 4" xfId="4380"/>
    <cellStyle name="40% - Accent2 3 3 3 2 4 2" xfId="23490"/>
    <cellStyle name="40% - Accent2 3 3 3 2 4 3" xfId="42551"/>
    <cellStyle name="40% - Accent2 3 3 3 2 5" xfId="12706"/>
    <cellStyle name="40% - Accent2 3 3 3 2 5 2" xfId="31768"/>
    <cellStyle name="40% - Accent2 3 3 3 2 5 3" xfId="50829"/>
    <cellStyle name="40% - Accent2 3 3 3 2 6" xfId="20808"/>
    <cellStyle name="40% - Accent2 3 3 3 2 7" xfId="39869"/>
    <cellStyle name="40% - Accent2 3 3 3 3" xfId="7529"/>
    <cellStyle name="40% - Accent2 3 3 3 3 2" xfId="15811"/>
    <cellStyle name="40% - Accent2 3 3 3 3 2 2" xfId="34873"/>
    <cellStyle name="40% - Accent2 3 3 3 3 2 3" xfId="53934"/>
    <cellStyle name="40% - Accent2 3 3 3 3 3" xfId="26595"/>
    <cellStyle name="40% - Accent2 3 3 3 3 4" xfId="45656"/>
    <cellStyle name="40% - Accent2 3 3 3 4" xfId="10023"/>
    <cellStyle name="40% - Accent2 3 3 3 4 2" xfId="18301"/>
    <cellStyle name="40% - Accent2 3 3 3 4 2 2" xfId="37363"/>
    <cellStyle name="40% - Accent2 3 3 3 4 2 3" xfId="56424"/>
    <cellStyle name="40% - Accent2 3 3 3 4 3" xfId="29085"/>
    <cellStyle name="40% - Accent2 3 3 3 4 4" xfId="48146"/>
    <cellStyle name="40% - Accent2 3 3 3 5" xfId="4379"/>
    <cellStyle name="40% - Accent2 3 3 3 5 2" xfId="23489"/>
    <cellStyle name="40% - Accent2 3 3 3 5 3" xfId="42550"/>
    <cellStyle name="40% - Accent2 3 3 3 6" xfId="12705"/>
    <cellStyle name="40% - Accent2 3 3 3 6 2" xfId="31767"/>
    <cellStyle name="40% - Accent2 3 3 3 6 3" xfId="50828"/>
    <cellStyle name="40% - Accent2 3 3 3 7" xfId="20807"/>
    <cellStyle name="40% - Accent2 3 3 3 8" xfId="39868"/>
    <cellStyle name="40% - Accent2 3 3 4" xfId="1455"/>
    <cellStyle name="40% - Accent2 3 3 4 2" xfId="7531"/>
    <cellStyle name="40% - Accent2 3 3 4 2 2" xfId="15813"/>
    <cellStyle name="40% - Accent2 3 3 4 2 2 2" xfId="34875"/>
    <cellStyle name="40% - Accent2 3 3 4 2 2 3" xfId="53936"/>
    <cellStyle name="40% - Accent2 3 3 4 2 3" xfId="26597"/>
    <cellStyle name="40% - Accent2 3 3 4 2 4" xfId="45658"/>
    <cellStyle name="40% - Accent2 3 3 4 3" xfId="10025"/>
    <cellStyle name="40% - Accent2 3 3 4 3 2" xfId="18303"/>
    <cellStyle name="40% - Accent2 3 3 4 3 2 2" xfId="37365"/>
    <cellStyle name="40% - Accent2 3 3 4 3 2 3" xfId="56426"/>
    <cellStyle name="40% - Accent2 3 3 4 3 3" xfId="29087"/>
    <cellStyle name="40% - Accent2 3 3 4 3 4" xfId="48148"/>
    <cellStyle name="40% - Accent2 3 3 4 4" xfId="4381"/>
    <cellStyle name="40% - Accent2 3 3 4 4 2" xfId="23491"/>
    <cellStyle name="40% - Accent2 3 3 4 4 3" xfId="42552"/>
    <cellStyle name="40% - Accent2 3 3 4 5" xfId="12707"/>
    <cellStyle name="40% - Accent2 3 3 4 5 2" xfId="31769"/>
    <cellStyle name="40% - Accent2 3 3 4 5 3" xfId="50830"/>
    <cellStyle name="40% - Accent2 3 3 4 6" xfId="20809"/>
    <cellStyle name="40% - Accent2 3 3 4 7" xfId="39870"/>
    <cellStyle name="40% - Accent2 3 3 5" xfId="1456"/>
    <cellStyle name="40% - Accent2 3 3 5 2" xfId="7532"/>
    <cellStyle name="40% - Accent2 3 3 5 2 2" xfId="15814"/>
    <cellStyle name="40% - Accent2 3 3 5 2 2 2" xfId="34876"/>
    <cellStyle name="40% - Accent2 3 3 5 2 2 3" xfId="53937"/>
    <cellStyle name="40% - Accent2 3 3 5 2 3" xfId="26598"/>
    <cellStyle name="40% - Accent2 3 3 5 2 4" xfId="45659"/>
    <cellStyle name="40% - Accent2 3 3 5 3" xfId="10026"/>
    <cellStyle name="40% - Accent2 3 3 5 3 2" xfId="18304"/>
    <cellStyle name="40% - Accent2 3 3 5 3 2 2" xfId="37366"/>
    <cellStyle name="40% - Accent2 3 3 5 3 2 3" xfId="56427"/>
    <cellStyle name="40% - Accent2 3 3 5 3 3" xfId="29088"/>
    <cellStyle name="40% - Accent2 3 3 5 3 4" xfId="48149"/>
    <cellStyle name="40% - Accent2 3 3 5 4" xfId="4382"/>
    <cellStyle name="40% - Accent2 3 3 5 4 2" xfId="23492"/>
    <cellStyle name="40% - Accent2 3 3 5 4 3" xfId="42553"/>
    <cellStyle name="40% - Accent2 3 3 5 5" xfId="12708"/>
    <cellStyle name="40% - Accent2 3 3 5 5 2" xfId="31770"/>
    <cellStyle name="40% - Accent2 3 3 5 5 3" xfId="50831"/>
    <cellStyle name="40% - Accent2 3 3 5 6" xfId="20810"/>
    <cellStyle name="40% - Accent2 3 3 5 7" xfId="39871"/>
    <cellStyle name="40% - Accent2 3 3 6" xfId="5957"/>
    <cellStyle name="40% - Accent2 3 3 6 2" xfId="14239"/>
    <cellStyle name="40% - Accent2 3 3 6 2 2" xfId="33301"/>
    <cellStyle name="40% - Accent2 3 3 6 2 3" xfId="52362"/>
    <cellStyle name="40% - Accent2 3 3 6 3" xfId="25023"/>
    <cellStyle name="40% - Accent2 3 3 6 4" xfId="44084"/>
    <cellStyle name="40% - Accent2 3 3 7" xfId="7526"/>
    <cellStyle name="40% - Accent2 3 3 7 2" xfId="15808"/>
    <cellStyle name="40% - Accent2 3 3 7 2 2" xfId="34870"/>
    <cellStyle name="40% - Accent2 3 3 7 2 3" xfId="53931"/>
    <cellStyle name="40% - Accent2 3 3 7 3" xfId="26592"/>
    <cellStyle name="40% - Accent2 3 3 7 4" xfId="45653"/>
    <cellStyle name="40% - Accent2 3 3 8" xfId="10020"/>
    <cellStyle name="40% - Accent2 3 3 8 2" xfId="18298"/>
    <cellStyle name="40% - Accent2 3 3 8 2 2" xfId="37360"/>
    <cellStyle name="40% - Accent2 3 3 8 2 3" xfId="56421"/>
    <cellStyle name="40% - Accent2 3 3 8 3" xfId="29082"/>
    <cellStyle name="40% - Accent2 3 3 8 4" xfId="48143"/>
    <cellStyle name="40% - Accent2 3 3 9" xfId="4376"/>
    <cellStyle name="40% - Accent2 3 3 9 2" xfId="23486"/>
    <cellStyle name="40% - Accent2 3 3 9 3" xfId="42547"/>
    <cellStyle name="40% - Accent2 3 4" xfId="1457"/>
    <cellStyle name="40% - Accent2 3 4 10" xfId="20811"/>
    <cellStyle name="40% - Accent2 3 4 11" xfId="39872"/>
    <cellStyle name="40% - Accent2 3 4 2" xfId="1458"/>
    <cellStyle name="40% - Accent2 3 4 2 2" xfId="1459"/>
    <cellStyle name="40% - Accent2 3 4 2 2 2" xfId="7535"/>
    <cellStyle name="40% - Accent2 3 4 2 2 2 2" xfId="15817"/>
    <cellStyle name="40% - Accent2 3 4 2 2 2 2 2" xfId="34879"/>
    <cellStyle name="40% - Accent2 3 4 2 2 2 2 3" xfId="53940"/>
    <cellStyle name="40% - Accent2 3 4 2 2 2 3" xfId="26601"/>
    <cellStyle name="40% - Accent2 3 4 2 2 2 4" xfId="45662"/>
    <cellStyle name="40% - Accent2 3 4 2 2 3" xfId="10029"/>
    <cellStyle name="40% - Accent2 3 4 2 2 3 2" xfId="18307"/>
    <cellStyle name="40% - Accent2 3 4 2 2 3 2 2" xfId="37369"/>
    <cellStyle name="40% - Accent2 3 4 2 2 3 2 3" xfId="56430"/>
    <cellStyle name="40% - Accent2 3 4 2 2 3 3" xfId="29091"/>
    <cellStyle name="40% - Accent2 3 4 2 2 3 4" xfId="48152"/>
    <cellStyle name="40% - Accent2 3 4 2 2 4" xfId="4385"/>
    <cellStyle name="40% - Accent2 3 4 2 2 4 2" xfId="23495"/>
    <cellStyle name="40% - Accent2 3 4 2 2 4 3" xfId="42556"/>
    <cellStyle name="40% - Accent2 3 4 2 2 5" xfId="12711"/>
    <cellStyle name="40% - Accent2 3 4 2 2 5 2" xfId="31773"/>
    <cellStyle name="40% - Accent2 3 4 2 2 5 3" xfId="50834"/>
    <cellStyle name="40% - Accent2 3 4 2 2 6" xfId="20813"/>
    <cellStyle name="40% - Accent2 3 4 2 2 7" xfId="39874"/>
    <cellStyle name="40% - Accent2 3 4 2 3" xfId="7534"/>
    <cellStyle name="40% - Accent2 3 4 2 3 2" xfId="15816"/>
    <cellStyle name="40% - Accent2 3 4 2 3 2 2" xfId="34878"/>
    <cellStyle name="40% - Accent2 3 4 2 3 2 3" xfId="53939"/>
    <cellStyle name="40% - Accent2 3 4 2 3 3" xfId="26600"/>
    <cellStyle name="40% - Accent2 3 4 2 3 4" xfId="45661"/>
    <cellStyle name="40% - Accent2 3 4 2 4" xfId="10028"/>
    <cellStyle name="40% - Accent2 3 4 2 4 2" xfId="18306"/>
    <cellStyle name="40% - Accent2 3 4 2 4 2 2" xfId="37368"/>
    <cellStyle name="40% - Accent2 3 4 2 4 2 3" xfId="56429"/>
    <cellStyle name="40% - Accent2 3 4 2 4 3" xfId="29090"/>
    <cellStyle name="40% - Accent2 3 4 2 4 4" xfId="48151"/>
    <cellStyle name="40% - Accent2 3 4 2 5" xfId="4384"/>
    <cellStyle name="40% - Accent2 3 4 2 5 2" xfId="23494"/>
    <cellStyle name="40% - Accent2 3 4 2 5 3" xfId="42555"/>
    <cellStyle name="40% - Accent2 3 4 2 6" xfId="12710"/>
    <cellStyle name="40% - Accent2 3 4 2 6 2" xfId="31772"/>
    <cellStyle name="40% - Accent2 3 4 2 6 3" xfId="50833"/>
    <cellStyle name="40% - Accent2 3 4 2 7" xfId="20812"/>
    <cellStyle name="40% - Accent2 3 4 2 8" xfId="39873"/>
    <cellStyle name="40% - Accent2 3 4 3" xfId="1460"/>
    <cellStyle name="40% - Accent2 3 4 3 2" xfId="7536"/>
    <cellStyle name="40% - Accent2 3 4 3 2 2" xfId="15818"/>
    <cellStyle name="40% - Accent2 3 4 3 2 2 2" xfId="34880"/>
    <cellStyle name="40% - Accent2 3 4 3 2 2 3" xfId="53941"/>
    <cellStyle name="40% - Accent2 3 4 3 2 3" xfId="26602"/>
    <cellStyle name="40% - Accent2 3 4 3 2 4" xfId="45663"/>
    <cellStyle name="40% - Accent2 3 4 3 3" xfId="10030"/>
    <cellStyle name="40% - Accent2 3 4 3 3 2" xfId="18308"/>
    <cellStyle name="40% - Accent2 3 4 3 3 2 2" xfId="37370"/>
    <cellStyle name="40% - Accent2 3 4 3 3 2 3" xfId="56431"/>
    <cellStyle name="40% - Accent2 3 4 3 3 3" xfId="29092"/>
    <cellStyle name="40% - Accent2 3 4 3 3 4" xfId="48153"/>
    <cellStyle name="40% - Accent2 3 4 3 4" xfId="4386"/>
    <cellStyle name="40% - Accent2 3 4 3 4 2" xfId="23496"/>
    <cellStyle name="40% - Accent2 3 4 3 4 3" xfId="42557"/>
    <cellStyle name="40% - Accent2 3 4 3 5" xfId="12712"/>
    <cellStyle name="40% - Accent2 3 4 3 5 2" xfId="31774"/>
    <cellStyle name="40% - Accent2 3 4 3 5 3" xfId="50835"/>
    <cellStyle name="40% - Accent2 3 4 3 6" xfId="20814"/>
    <cellStyle name="40% - Accent2 3 4 3 7" xfId="39875"/>
    <cellStyle name="40% - Accent2 3 4 4" xfId="1461"/>
    <cellStyle name="40% - Accent2 3 4 4 2" xfId="7537"/>
    <cellStyle name="40% - Accent2 3 4 4 2 2" xfId="15819"/>
    <cellStyle name="40% - Accent2 3 4 4 2 2 2" xfId="34881"/>
    <cellStyle name="40% - Accent2 3 4 4 2 2 3" xfId="53942"/>
    <cellStyle name="40% - Accent2 3 4 4 2 3" xfId="26603"/>
    <cellStyle name="40% - Accent2 3 4 4 2 4" xfId="45664"/>
    <cellStyle name="40% - Accent2 3 4 4 3" xfId="10031"/>
    <cellStyle name="40% - Accent2 3 4 4 3 2" xfId="18309"/>
    <cellStyle name="40% - Accent2 3 4 4 3 2 2" xfId="37371"/>
    <cellStyle name="40% - Accent2 3 4 4 3 2 3" xfId="56432"/>
    <cellStyle name="40% - Accent2 3 4 4 3 3" xfId="29093"/>
    <cellStyle name="40% - Accent2 3 4 4 3 4" xfId="48154"/>
    <cellStyle name="40% - Accent2 3 4 4 4" xfId="4387"/>
    <cellStyle name="40% - Accent2 3 4 4 4 2" xfId="23497"/>
    <cellStyle name="40% - Accent2 3 4 4 4 3" xfId="42558"/>
    <cellStyle name="40% - Accent2 3 4 4 5" xfId="12713"/>
    <cellStyle name="40% - Accent2 3 4 4 5 2" xfId="31775"/>
    <cellStyle name="40% - Accent2 3 4 4 5 3" xfId="50836"/>
    <cellStyle name="40% - Accent2 3 4 4 6" xfId="20815"/>
    <cellStyle name="40% - Accent2 3 4 4 7" xfId="39876"/>
    <cellStyle name="40% - Accent2 3 4 5" xfId="5773"/>
    <cellStyle name="40% - Accent2 3 4 5 2" xfId="14055"/>
    <cellStyle name="40% - Accent2 3 4 5 2 2" xfId="33117"/>
    <cellStyle name="40% - Accent2 3 4 5 2 3" xfId="52178"/>
    <cellStyle name="40% - Accent2 3 4 5 3" xfId="24839"/>
    <cellStyle name="40% - Accent2 3 4 5 4" xfId="43900"/>
    <cellStyle name="40% - Accent2 3 4 6" xfId="7533"/>
    <cellStyle name="40% - Accent2 3 4 6 2" xfId="15815"/>
    <cellStyle name="40% - Accent2 3 4 6 2 2" xfId="34877"/>
    <cellStyle name="40% - Accent2 3 4 6 2 3" xfId="53938"/>
    <cellStyle name="40% - Accent2 3 4 6 3" xfId="26599"/>
    <cellStyle name="40% - Accent2 3 4 6 4" xfId="45660"/>
    <cellStyle name="40% - Accent2 3 4 7" xfId="10027"/>
    <cellStyle name="40% - Accent2 3 4 7 2" xfId="18305"/>
    <cellStyle name="40% - Accent2 3 4 7 2 2" xfId="37367"/>
    <cellStyle name="40% - Accent2 3 4 7 2 3" xfId="56428"/>
    <cellStyle name="40% - Accent2 3 4 7 3" xfId="29089"/>
    <cellStyle name="40% - Accent2 3 4 7 4" xfId="48150"/>
    <cellStyle name="40% - Accent2 3 4 8" xfId="4383"/>
    <cellStyle name="40% - Accent2 3 4 8 2" xfId="23493"/>
    <cellStyle name="40% - Accent2 3 4 8 3" xfId="42554"/>
    <cellStyle name="40% - Accent2 3 4 9" xfId="12709"/>
    <cellStyle name="40% - Accent2 3 4 9 2" xfId="31771"/>
    <cellStyle name="40% - Accent2 3 4 9 3" xfId="50832"/>
    <cellStyle name="40% - Accent2 3 5" xfId="1462"/>
    <cellStyle name="40% - Accent2 3 5 2" xfId="1463"/>
    <cellStyle name="40% - Accent2 3 5 2 2" xfId="7539"/>
    <cellStyle name="40% - Accent2 3 5 2 2 2" xfId="15821"/>
    <cellStyle name="40% - Accent2 3 5 2 2 2 2" xfId="34883"/>
    <cellStyle name="40% - Accent2 3 5 2 2 2 3" xfId="53944"/>
    <cellStyle name="40% - Accent2 3 5 2 2 3" xfId="26605"/>
    <cellStyle name="40% - Accent2 3 5 2 2 4" xfId="45666"/>
    <cellStyle name="40% - Accent2 3 5 2 3" xfId="10033"/>
    <cellStyle name="40% - Accent2 3 5 2 3 2" xfId="18311"/>
    <cellStyle name="40% - Accent2 3 5 2 3 2 2" xfId="37373"/>
    <cellStyle name="40% - Accent2 3 5 2 3 2 3" xfId="56434"/>
    <cellStyle name="40% - Accent2 3 5 2 3 3" xfId="29095"/>
    <cellStyle name="40% - Accent2 3 5 2 3 4" xfId="48156"/>
    <cellStyle name="40% - Accent2 3 5 2 4" xfId="4389"/>
    <cellStyle name="40% - Accent2 3 5 2 4 2" xfId="23499"/>
    <cellStyle name="40% - Accent2 3 5 2 4 3" xfId="42560"/>
    <cellStyle name="40% - Accent2 3 5 2 5" xfId="12715"/>
    <cellStyle name="40% - Accent2 3 5 2 5 2" xfId="31777"/>
    <cellStyle name="40% - Accent2 3 5 2 5 3" xfId="50838"/>
    <cellStyle name="40% - Accent2 3 5 2 6" xfId="20817"/>
    <cellStyle name="40% - Accent2 3 5 2 7" xfId="39878"/>
    <cellStyle name="40% - Accent2 3 5 3" xfId="7538"/>
    <cellStyle name="40% - Accent2 3 5 3 2" xfId="15820"/>
    <cellStyle name="40% - Accent2 3 5 3 2 2" xfId="34882"/>
    <cellStyle name="40% - Accent2 3 5 3 2 3" xfId="53943"/>
    <cellStyle name="40% - Accent2 3 5 3 3" xfId="26604"/>
    <cellStyle name="40% - Accent2 3 5 3 4" xfId="45665"/>
    <cellStyle name="40% - Accent2 3 5 4" xfId="10032"/>
    <cellStyle name="40% - Accent2 3 5 4 2" xfId="18310"/>
    <cellStyle name="40% - Accent2 3 5 4 2 2" xfId="37372"/>
    <cellStyle name="40% - Accent2 3 5 4 2 3" xfId="56433"/>
    <cellStyle name="40% - Accent2 3 5 4 3" xfId="29094"/>
    <cellStyle name="40% - Accent2 3 5 4 4" xfId="48155"/>
    <cellStyle name="40% - Accent2 3 5 5" xfId="4388"/>
    <cellStyle name="40% - Accent2 3 5 5 2" xfId="23498"/>
    <cellStyle name="40% - Accent2 3 5 5 3" xfId="42559"/>
    <cellStyle name="40% - Accent2 3 5 6" xfId="12714"/>
    <cellStyle name="40% - Accent2 3 5 6 2" xfId="31776"/>
    <cellStyle name="40% - Accent2 3 5 6 3" xfId="50837"/>
    <cellStyle name="40% - Accent2 3 5 7" xfId="20816"/>
    <cellStyle name="40% - Accent2 3 5 8" xfId="39877"/>
    <cellStyle name="40% - Accent2 3 6" xfId="1464"/>
    <cellStyle name="40% - Accent2 3 6 2" xfId="1465"/>
    <cellStyle name="40% - Accent2 3 6 2 2" xfId="7541"/>
    <cellStyle name="40% - Accent2 3 6 2 2 2" xfId="15823"/>
    <cellStyle name="40% - Accent2 3 6 2 2 2 2" xfId="34885"/>
    <cellStyle name="40% - Accent2 3 6 2 2 2 3" xfId="53946"/>
    <cellStyle name="40% - Accent2 3 6 2 2 3" xfId="26607"/>
    <cellStyle name="40% - Accent2 3 6 2 2 4" xfId="45668"/>
    <cellStyle name="40% - Accent2 3 6 2 3" xfId="10035"/>
    <cellStyle name="40% - Accent2 3 6 2 3 2" xfId="18313"/>
    <cellStyle name="40% - Accent2 3 6 2 3 2 2" xfId="37375"/>
    <cellStyle name="40% - Accent2 3 6 2 3 2 3" xfId="56436"/>
    <cellStyle name="40% - Accent2 3 6 2 3 3" xfId="29097"/>
    <cellStyle name="40% - Accent2 3 6 2 3 4" xfId="48158"/>
    <cellStyle name="40% - Accent2 3 6 2 4" xfId="4391"/>
    <cellStyle name="40% - Accent2 3 6 2 4 2" xfId="23501"/>
    <cellStyle name="40% - Accent2 3 6 2 4 3" xfId="42562"/>
    <cellStyle name="40% - Accent2 3 6 2 5" xfId="12717"/>
    <cellStyle name="40% - Accent2 3 6 2 5 2" xfId="31779"/>
    <cellStyle name="40% - Accent2 3 6 2 5 3" xfId="50840"/>
    <cellStyle name="40% - Accent2 3 6 2 6" xfId="20819"/>
    <cellStyle name="40% - Accent2 3 6 2 7" xfId="39880"/>
    <cellStyle name="40% - Accent2 3 6 3" xfId="7540"/>
    <cellStyle name="40% - Accent2 3 6 3 2" xfId="15822"/>
    <cellStyle name="40% - Accent2 3 6 3 2 2" xfId="34884"/>
    <cellStyle name="40% - Accent2 3 6 3 2 3" xfId="53945"/>
    <cellStyle name="40% - Accent2 3 6 3 3" xfId="26606"/>
    <cellStyle name="40% - Accent2 3 6 3 4" xfId="45667"/>
    <cellStyle name="40% - Accent2 3 6 4" xfId="10034"/>
    <cellStyle name="40% - Accent2 3 6 4 2" xfId="18312"/>
    <cellStyle name="40% - Accent2 3 6 4 2 2" xfId="37374"/>
    <cellStyle name="40% - Accent2 3 6 4 2 3" xfId="56435"/>
    <cellStyle name="40% - Accent2 3 6 4 3" xfId="29096"/>
    <cellStyle name="40% - Accent2 3 6 4 4" xfId="48157"/>
    <cellStyle name="40% - Accent2 3 6 5" xfId="4390"/>
    <cellStyle name="40% - Accent2 3 6 5 2" xfId="23500"/>
    <cellStyle name="40% - Accent2 3 6 5 3" xfId="42561"/>
    <cellStyle name="40% - Accent2 3 6 6" xfId="12716"/>
    <cellStyle name="40% - Accent2 3 6 6 2" xfId="31778"/>
    <cellStyle name="40% - Accent2 3 6 6 3" xfId="50839"/>
    <cellStyle name="40% - Accent2 3 6 7" xfId="20818"/>
    <cellStyle name="40% - Accent2 3 6 8" xfId="39879"/>
    <cellStyle name="40% - Accent2 3 7" xfId="1466"/>
    <cellStyle name="40% - Accent2 3 7 2" xfId="7542"/>
    <cellStyle name="40% - Accent2 3 7 2 2" xfId="15824"/>
    <cellStyle name="40% - Accent2 3 7 2 2 2" xfId="34886"/>
    <cellStyle name="40% - Accent2 3 7 2 2 3" xfId="53947"/>
    <cellStyle name="40% - Accent2 3 7 2 3" xfId="26608"/>
    <cellStyle name="40% - Accent2 3 7 2 4" xfId="45669"/>
    <cellStyle name="40% - Accent2 3 7 3" xfId="10036"/>
    <cellStyle name="40% - Accent2 3 7 3 2" xfId="18314"/>
    <cellStyle name="40% - Accent2 3 7 3 2 2" xfId="37376"/>
    <cellStyle name="40% - Accent2 3 7 3 2 3" xfId="56437"/>
    <cellStyle name="40% - Accent2 3 7 3 3" xfId="29098"/>
    <cellStyle name="40% - Accent2 3 7 3 4" xfId="48159"/>
    <cellStyle name="40% - Accent2 3 7 4" xfId="4392"/>
    <cellStyle name="40% - Accent2 3 7 4 2" xfId="23502"/>
    <cellStyle name="40% - Accent2 3 7 4 3" xfId="42563"/>
    <cellStyle name="40% - Accent2 3 7 5" xfId="12718"/>
    <cellStyle name="40% - Accent2 3 7 5 2" xfId="31780"/>
    <cellStyle name="40% - Accent2 3 7 5 3" xfId="50841"/>
    <cellStyle name="40% - Accent2 3 7 6" xfId="20820"/>
    <cellStyle name="40% - Accent2 3 7 7" xfId="39881"/>
    <cellStyle name="40% - Accent2 3 8" xfId="1467"/>
    <cellStyle name="40% - Accent2 3 8 2" xfId="7543"/>
    <cellStyle name="40% - Accent2 3 8 2 2" xfId="15825"/>
    <cellStyle name="40% - Accent2 3 8 2 2 2" xfId="34887"/>
    <cellStyle name="40% - Accent2 3 8 2 2 3" xfId="53948"/>
    <cellStyle name="40% - Accent2 3 8 2 3" xfId="26609"/>
    <cellStyle name="40% - Accent2 3 8 2 4" xfId="45670"/>
    <cellStyle name="40% - Accent2 3 8 3" xfId="10037"/>
    <cellStyle name="40% - Accent2 3 8 3 2" xfId="18315"/>
    <cellStyle name="40% - Accent2 3 8 3 2 2" xfId="37377"/>
    <cellStyle name="40% - Accent2 3 8 3 2 3" xfId="56438"/>
    <cellStyle name="40% - Accent2 3 8 3 3" xfId="29099"/>
    <cellStyle name="40% - Accent2 3 8 3 4" xfId="48160"/>
    <cellStyle name="40% - Accent2 3 8 4" xfId="4393"/>
    <cellStyle name="40% - Accent2 3 8 4 2" xfId="23503"/>
    <cellStyle name="40% - Accent2 3 8 4 3" xfId="42564"/>
    <cellStyle name="40% - Accent2 3 8 5" xfId="12719"/>
    <cellStyle name="40% - Accent2 3 8 5 2" xfId="31781"/>
    <cellStyle name="40% - Accent2 3 8 5 3" xfId="50842"/>
    <cellStyle name="40% - Accent2 3 8 6" xfId="20821"/>
    <cellStyle name="40% - Accent2 3 8 7" xfId="39882"/>
    <cellStyle name="40% - Accent2 3 9" xfId="5656"/>
    <cellStyle name="40% - Accent2 3 9 2" xfId="13943"/>
    <cellStyle name="40% - Accent2 3 9 2 2" xfId="33005"/>
    <cellStyle name="40% - Accent2 3 9 2 3" xfId="52066"/>
    <cellStyle name="40% - Accent2 3 9 3" xfId="24727"/>
    <cellStyle name="40% - Accent2 3 9 4" xfId="43788"/>
    <cellStyle name="40% - Accent2 4" xfId="1468"/>
    <cellStyle name="40% - Accent2 4 10" xfId="7544"/>
    <cellStyle name="40% - Accent2 4 10 2" xfId="15826"/>
    <cellStyle name="40% - Accent2 4 10 2 2" xfId="34888"/>
    <cellStyle name="40% - Accent2 4 10 2 3" xfId="53949"/>
    <cellStyle name="40% - Accent2 4 10 3" xfId="26610"/>
    <cellStyle name="40% - Accent2 4 10 4" xfId="45671"/>
    <cellStyle name="40% - Accent2 4 11" xfId="10038"/>
    <cellStyle name="40% - Accent2 4 11 2" xfId="18316"/>
    <cellStyle name="40% - Accent2 4 11 2 2" xfId="37378"/>
    <cellStyle name="40% - Accent2 4 11 2 3" xfId="56439"/>
    <cellStyle name="40% - Accent2 4 11 3" xfId="29100"/>
    <cellStyle name="40% - Accent2 4 11 4" xfId="48161"/>
    <cellStyle name="40% - Accent2 4 12" xfId="4394"/>
    <cellStyle name="40% - Accent2 4 12 2" xfId="23504"/>
    <cellStyle name="40% - Accent2 4 12 3" xfId="42565"/>
    <cellStyle name="40% - Accent2 4 13" xfId="12720"/>
    <cellStyle name="40% - Accent2 4 13 2" xfId="31782"/>
    <cellStyle name="40% - Accent2 4 13 3" xfId="50843"/>
    <cellStyle name="40% - Accent2 4 14" xfId="20822"/>
    <cellStyle name="40% - Accent2 4 15" xfId="39883"/>
    <cellStyle name="40% - Accent2 4 2" xfId="1469"/>
    <cellStyle name="40% - Accent2 4 2 10" xfId="12721"/>
    <cellStyle name="40% - Accent2 4 2 10 2" xfId="31783"/>
    <cellStyle name="40% - Accent2 4 2 10 3" xfId="50844"/>
    <cellStyle name="40% - Accent2 4 2 11" xfId="20823"/>
    <cellStyle name="40% - Accent2 4 2 12" xfId="39884"/>
    <cellStyle name="40% - Accent2 4 2 2" xfId="1470"/>
    <cellStyle name="40% - Accent2 4 2 2 2" xfId="1471"/>
    <cellStyle name="40% - Accent2 4 2 2 2 2" xfId="7547"/>
    <cellStyle name="40% - Accent2 4 2 2 2 2 2" xfId="15829"/>
    <cellStyle name="40% - Accent2 4 2 2 2 2 2 2" xfId="34891"/>
    <cellStyle name="40% - Accent2 4 2 2 2 2 2 3" xfId="53952"/>
    <cellStyle name="40% - Accent2 4 2 2 2 2 3" xfId="26613"/>
    <cellStyle name="40% - Accent2 4 2 2 2 2 4" xfId="45674"/>
    <cellStyle name="40% - Accent2 4 2 2 2 3" xfId="10041"/>
    <cellStyle name="40% - Accent2 4 2 2 2 3 2" xfId="18319"/>
    <cellStyle name="40% - Accent2 4 2 2 2 3 2 2" xfId="37381"/>
    <cellStyle name="40% - Accent2 4 2 2 2 3 2 3" xfId="56442"/>
    <cellStyle name="40% - Accent2 4 2 2 2 3 3" xfId="29103"/>
    <cellStyle name="40% - Accent2 4 2 2 2 3 4" xfId="48164"/>
    <cellStyle name="40% - Accent2 4 2 2 2 4" xfId="4397"/>
    <cellStyle name="40% - Accent2 4 2 2 2 4 2" xfId="23507"/>
    <cellStyle name="40% - Accent2 4 2 2 2 4 3" xfId="42568"/>
    <cellStyle name="40% - Accent2 4 2 2 2 5" xfId="12723"/>
    <cellStyle name="40% - Accent2 4 2 2 2 5 2" xfId="31785"/>
    <cellStyle name="40% - Accent2 4 2 2 2 5 3" xfId="50846"/>
    <cellStyle name="40% - Accent2 4 2 2 2 6" xfId="20825"/>
    <cellStyle name="40% - Accent2 4 2 2 2 7" xfId="39886"/>
    <cellStyle name="40% - Accent2 4 2 2 3" xfId="7546"/>
    <cellStyle name="40% - Accent2 4 2 2 3 2" xfId="15828"/>
    <cellStyle name="40% - Accent2 4 2 2 3 2 2" xfId="34890"/>
    <cellStyle name="40% - Accent2 4 2 2 3 2 3" xfId="53951"/>
    <cellStyle name="40% - Accent2 4 2 2 3 3" xfId="26612"/>
    <cellStyle name="40% - Accent2 4 2 2 3 4" xfId="45673"/>
    <cellStyle name="40% - Accent2 4 2 2 4" xfId="10040"/>
    <cellStyle name="40% - Accent2 4 2 2 4 2" xfId="18318"/>
    <cellStyle name="40% - Accent2 4 2 2 4 2 2" xfId="37380"/>
    <cellStyle name="40% - Accent2 4 2 2 4 2 3" xfId="56441"/>
    <cellStyle name="40% - Accent2 4 2 2 4 3" xfId="29102"/>
    <cellStyle name="40% - Accent2 4 2 2 4 4" xfId="48163"/>
    <cellStyle name="40% - Accent2 4 2 2 5" xfId="4396"/>
    <cellStyle name="40% - Accent2 4 2 2 5 2" xfId="23506"/>
    <cellStyle name="40% - Accent2 4 2 2 5 3" xfId="42567"/>
    <cellStyle name="40% - Accent2 4 2 2 6" xfId="12722"/>
    <cellStyle name="40% - Accent2 4 2 2 6 2" xfId="31784"/>
    <cellStyle name="40% - Accent2 4 2 2 6 3" xfId="50845"/>
    <cellStyle name="40% - Accent2 4 2 2 7" xfId="20824"/>
    <cellStyle name="40% - Accent2 4 2 2 8" xfId="39885"/>
    <cellStyle name="40% - Accent2 4 2 3" xfId="1472"/>
    <cellStyle name="40% - Accent2 4 2 3 2" xfId="1473"/>
    <cellStyle name="40% - Accent2 4 2 3 2 2" xfId="7549"/>
    <cellStyle name="40% - Accent2 4 2 3 2 2 2" xfId="15831"/>
    <cellStyle name="40% - Accent2 4 2 3 2 2 2 2" xfId="34893"/>
    <cellStyle name="40% - Accent2 4 2 3 2 2 2 3" xfId="53954"/>
    <cellStyle name="40% - Accent2 4 2 3 2 2 3" xfId="26615"/>
    <cellStyle name="40% - Accent2 4 2 3 2 2 4" xfId="45676"/>
    <cellStyle name="40% - Accent2 4 2 3 2 3" xfId="10043"/>
    <cellStyle name="40% - Accent2 4 2 3 2 3 2" xfId="18321"/>
    <cellStyle name="40% - Accent2 4 2 3 2 3 2 2" xfId="37383"/>
    <cellStyle name="40% - Accent2 4 2 3 2 3 2 3" xfId="56444"/>
    <cellStyle name="40% - Accent2 4 2 3 2 3 3" xfId="29105"/>
    <cellStyle name="40% - Accent2 4 2 3 2 3 4" xfId="48166"/>
    <cellStyle name="40% - Accent2 4 2 3 2 4" xfId="4399"/>
    <cellStyle name="40% - Accent2 4 2 3 2 4 2" xfId="23509"/>
    <cellStyle name="40% - Accent2 4 2 3 2 4 3" xfId="42570"/>
    <cellStyle name="40% - Accent2 4 2 3 2 5" xfId="12725"/>
    <cellStyle name="40% - Accent2 4 2 3 2 5 2" xfId="31787"/>
    <cellStyle name="40% - Accent2 4 2 3 2 5 3" xfId="50848"/>
    <cellStyle name="40% - Accent2 4 2 3 2 6" xfId="20827"/>
    <cellStyle name="40% - Accent2 4 2 3 2 7" xfId="39888"/>
    <cellStyle name="40% - Accent2 4 2 3 3" xfId="7548"/>
    <cellStyle name="40% - Accent2 4 2 3 3 2" xfId="15830"/>
    <cellStyle name="40% - Accent2 4 2 3 3 2 2" xfId="34892"/>
    <cellStyle name="40% - Accent2 4 2 3 3 2 3" xfId="53953"/>
    <cellStyle name="40% - Accent2 4 2 3 3 3" xfId="26614"/>
    <cellStyle name="40% - Accent2 4 2 3 3 4" xfId="45675"/>
    <cellStyle name="40% - Accent2 4 2 3 4" xfId="10042"/>
    <cellStyle name="40% - Accent2 4 2 3 4 2" xfId="18320"/>
    <cellStyle name="40% - Accent2 4 2 3 4 2 2" xfId="37382"/>
    <cellStyle name="40% - Accent2 4 2 3 4 2 3" xfId="56443"/>
    <cellStyle name="40% - Accent2 4 2 3 4 3" xfId="29104"/>
    <cellStyle name="40% - Accent2 4 2 3 4 4" xfId="48165"/>
    <cellStyle name="40% - Accent2 4 2 3 5" xfId="4398"/>
    <cellStyle name="40% - Accent2 4 2 3 5 2" xfId="23508"/>
    <cellStyle name="40% - Accent2 4 2 3 5 3" xfId="42569"/>
    <cellStyle name="40% - Accent2 4 2 3 6" xfId="12724"/>
    <cellStyle name="40% - Accent2 4 2 3 6 2" xfId="31786"/>
    <cellStyle name="40% - Accent2 4 2 3 6 3" xfId="50847"/>
    <cellStyle name="40% - Accent2 4 2 3 7" xfId="20826"/>
    <cellStyle name="40% - Accent2 4 2 3 8" xfId="39887"/>
    <cellStyle name="40% - Accent2 4 2 4" xfId="1474"/>
    <cellStyle name="40% - Accent2 4 2 4 2" xfId="7550"/>
    <cellStyle name="40% - Accent2 4 2 4 2 2" xfId="15832"/>
    <cellStyle name="40% - Accent2 4 2 4 2 2 2" xfId="34894"/>
    <cellStyle name="40% - Accent2 4 2 4 2 2 3" xfId="53955"/>
    <cellStyle name="40% - Accent2 4 2 4 2 3" xfId="26616"/>
    <cellStyle name="40% - Accent2 4 2 4 2 4" xfId="45677"/>
    <cellStyle name="40% - Accent2 4 2 4 3" xfId="10044"/>
    <cellStyle name="40% - Accent2 4 2 4 3 2" xfId="18322"/>
    <cellStyle name="40% - Accent2 4 2 4 3 2 2" xfId="37384"/>
    <cellStyle name="40% - Accent2 4 2 4 3 2 3" xfId="56445"/>
    <cellStyle name="40% - Accent2 4 2 4 3 3" xfId="29106"/>
    <cellStyle name="40% - Accent2 4 2 4 3 4" xfId="48167"/>
    <cellStyle name="40% - Accent2 4 2 4 4" xfId="4400"/>
    <cellStyle name="40% - Accent2 4 2 4 4 2" xfId="23510"/>
    <cellStyle name="40% - Accent2 4 2 4 4 3" xfId="42571"/>
    <cellStyle name="40% - Accent2 4 2 4 5" xfId="12726"/>
    <cellStyle name="40% - Accent2 4 2 4 5 2" xfId="31788"/>
    <cellStyle name="40% - Accent2 4 2 4 5 3" xfId="50849"/>
    <cellStyle name="40% - Accent2 4 2 4 6" xfId="20828"/>
    <cellStyle name="40% - Accent2 4 2 4 7" xfId="39889"/>
    <cellStyle name="40% - Accent2 4 2 5" xfId="1475"/>
    <cellStyle name="40% - Accent2 4 2 5 2" xfId="7551"/>
    <cellStyle name="40% - Accent2 4 2 5 2 2" xfId="15833"/>
    <cellStyle name="40% - Accent2 4 2 5 2 2 2" xfId="34895"/>
    <cellStyle name="40% - Accent2 4 2 5 2 2 3" xfId="53956"/>
    <cellStyle name="40% - Accent2 4 2 5 2 3" xfId="26617"/>
    <cellStyle name="40% - Accent2 4 2 5 2 4" xfId="45678"/>
    <cellStyle name="40% - Accent2 4 2 5 3" xfId="10045"/>
    <cellStyle name="40% - Accent2 4 2 5 3 2" xfId="18323"/>
    <cellStyle name="40% - Accent2 4 2 5 3 2 2" xfId="37385"/>
    <cellStyle name="40% - Accent2 4 2 5 3 2 3" xfId="56446"/>
    <cellStyle name="40% - Accent2 4 2 5 3 3" xfId="29107"/>
    <cellStyle name="40% - Accent2 4 2 5 3 4" xfId="48168"/>
    <cellStyle name="40% - Accent2 4 2 5 4" xfId="4401"/>
    <cellStyle name="40% - Accent2 4 2 5 4 2" xfId="23511"/>
    <cellStyle name="40% - Accent2 4 2 5 4 3" xfId="42572"/>
    <cellStyle name="40% - Accent2 4 2 5 5" xfId="12727"/>
    <cellStyle name="40% - Accent2 4 2 5 5 2" xfId="31789"/>
    <cellStyle name="40% - Accent2 4 2 5 5 3" xfId="50850"/>
    <cellStyle name="40% - Accent2 4 2 5 6" xfId="20829"/>
    <cellStyle name="40% - Accent2 4 2 5 7" xfId="39890"/>
    <cellStyle name="40% - Accent2 4 2 6" xfId="5887"/>
    <cellStyle name="40% - Accent2 4 2 6 2" xfId="14169"/>
    <cellStyle name="40% - Accent2 4 2 6 2 2" xfId="33231"/>
    <cellStyle name="40% - Accent2 4 2 6 2 3" xfId="52292"/>
    <cellStyle name="40% - Accent2 4 2 6 3" xfId="24953"/>
    <cellStyle name="40% - Accent2 4 2 6 4" xfId="44014"/>
    <cellStyle name="40% - Accent2 4 2 7" xfId="7545"/>
    <cellStyle name="40% - Accent2 4 2 7 2" xfId="15827"/>
    <cellStyle name="40% - Accent2 4 2 7 2 2" xfId="34889"/>
    <cellStyle name="40% - Accent2 4 2 7 2 3" xfId="53950"/>
    <cellStyle name="40% - Accent2 4 2 7 3" xfId="26611"/>
    <cellStyle name="40% - Accent2 4 2 7 4" xfId="45672"/>
    <cellStyle name="40% - Accent2 4 2 8" xfId="10039"/>
    <cellStyle name="40% - Accent2 4 2 8 2" xfId="18317"/>
    <cellStyle name="40% - Accent2 4 2 8 2 2" xfId="37379"/>
    <cellStyle name="40% - Accent2 4 2 8 2 3" xfId="56440"/>
    <cellStyle name="40% - Accent2 4 2 8 3" xfId="29101"/>
    <cellStyle name="40% - Accent2 4 2 8 4" xfId="48162"/>
    <cellStyle name="40% - Accent2 4 2 9" xfId="4395"/>
    <cellStyle name="40% - Accent2 4 2 9 2" xfId="23505"/>
    <cellStyle name="40% - Accent2 4 2 9 3" xfId="42566"/>
    <cellStyle name="40% - Accent2 4 3" xfId="1476"/>
    <cellStyle name="40% - Accent2 4 3 10" xfId="12728"/>
    <cellStyle name="40% - Accent2 4 3 10 2" xfId="31790"/>
    <cellStyle name="40% - Accent2 4 3 10 3" xfId="50851"/>
    <cellStyle name="40% - Accent2 4 3 11" xfId="20830"/>
    <cellStyle name="40% - Accent2 4 3 12" xfId="39891"/>
    <cellStyle name="40% - Accent2 4 3 2" xfId="1477"/>
    <cellStyle name="40% - Accent2 4 3 2 2" xfId="1478"/>
    <cellStyle name="40% - Accent2 4 3 2 2 2" xfId="7554"/>
    <cellStyle name="40% - Accent2 4 3 2 2 2 2" xfId="15836"/>
    <cellStyle name="40% - Accent2 4 3 2 2 2 2 2" xfId="34898"/>
    <cellStyle name="40% - Accent2 4 3 2 2 2 2 3" xfId="53959"/>
    <cellStyle name="40% - Accent2 4 3 2 2 2 3" xfId="26620"/>
    <cellStyle name="40% - Accent2 4 3 2 2 2 4" xfId="45681"/>
    <cellStyle name="40% - Accent2 4 3 2 2 3" xfId="10048"/>
    <cellStyle name="40% - Accent2 4 3 2 2 3 2" xfId="18326"/>
    <cellStyle name="40% - Accent2 4 3 2 2 3 2 2" xfId="37388"/>
    <cellStyle name="40% - Accent2 4 3 2 2 3 2 3" xfId="56449"/>
    <cellStyle name="40% - Accent2 4 3 2 2 3 3" xfId="29110"/>
    <cellStyle name="40% - Accent2 4 3 2 2 3 4" xfId="48171"/>
    <cellStyle name="40% - Accent2 4 3 2 2 4" xfId="4404"/>
    <cellStyle name="40% - Accent2 4 3 2 2 4 2" xfId="23514"/>
    <cellStyle name="40% - Accent2 4 3 2 2 4 3" xfId="42575"/>
    <cellStyle name="40% - Accent2 4 3 2 2 5" xfId="12730"/>
    <cellStyle name="40% - Accent2 4 3 2 2 5 2" xfId="31792"/>
    <cellStyle name="40% - Accent2 4 3 2 2 5 3" xfId="50853"/>
    <cellStyle name="40% - Accent2 4 3 2 2 6" xfId="20832"/>
    <cellStyle name="40% - Accent2 4 3 2 2 7" xfId="39893"/>
    <cellStyle name="40% - Accent2 4 3 2 3" xfId="7553"/>
    <cellStyle name="40% - Accent2 4 3 2 3 2" xfId="15835"/>
    <cellStyle name="40% - Accent2 4 3 2 3 2 2" xfId="34897"/>
    <cellStyle name="40% - Accent2 4 3 2 3 2 3" xfId="53958"/>
    <cellStyle name="40% - Accent2 4 3 2 3 3" xfId="26619"/>
    <cellStyle name="40% - Accent2 4 3 2 3 4" xfId="45680"/>
    <cellStyle name="40% - Accent2 4 3 2 4" xfId="10047"/>
    <cellStyle name="40% - Accent2 4 3 2 4 2" xfId="18325"/>
    <cellStyle name="40% - Accent2 4 3 2 4 2 2" xfId="37387"/>
    <cellStyle name="40% - Accent2 4 3 2 4 2 3" xfId="56448"/>
    <cellStyle name="40% - Accent2 4 3 2 4 3" xfId="29109"/>
    <cellStyle name="40% - Accent2 4 3 2 4 4" xfId="48170"/>
    <cellStyle name="40% - Accent2 4 3 2 5" xfId="4403"/>
    <cellStyle name="40% - Accent2 4 3 2 5 2" xfId="23513"/>
    <cellStyle name="40% - Accent2 4 3 2 5 3" xfId="42574"/>
    <cellStyle name="40% - Accent2 4 3 2 6" xfId="12729"/>
    <cellStyle name="40% - Accent2 4 3 2 6 2" xfId="31791"/>
    <cellStyle name="40% - Accent2 4 3 2 6 3" xfId="50852"/>
    <cellStyle name="40% - Accent2 4 3 2 7" xfId="20831"/>
    <cellStyle name="40% - Accent2 4 3 2 8" xfId="39892"/>
    <cellStyle name="40% - Accent2 4 3 3" xfId="1479"/>
    <cellStyle name="40% - Accent2 4 3 3 2" xfId="1480"/>
    <cellStyle name="40% - Accent2 4 3 3 2 2" xfId="7556"/>
    <cellStyle name="40% - Accent2 4 3 3 2 2 2" xfId="15838"/>
    <cellStyle name="40% - Accent2 4 3 3 2 2 2 2" xfId="34900"/>
    <cellStyle name="40% - Accent2 4 3 3 2 2 2 3" xfId="53961"/>
    <cellStyle name="40% - Accent2 4 3 3 2 2 3" xfId="26622"/>
    <cellStyle name="40% - Accent2 4 3 3 2 2 4" xfId="45683"/>
    <cellStyle name="40% - Accent2 4 3 3 2 3" xfId="10050"/>
    <cellStyle name="40% - Accent2 4 3 3 2 3 2" xfId="18328"/>
    <cellStyle name="40% - Accent2 4 3 3 2 3 2 2" xfId="37390"/>
    <cellStyle name="40% - Accent2 4 3 3 2 3 2 3" xfId="56451"/>
    <cellStyle name="40% - Accent2 4 3 3 2 3 3" xfId="29112"/>
    <cellStyle name="40% - Accent2 4 3 3 2 3 4" xfId="48173"/>
    <cellStyle name="40% - Accent2 4 3 3 2 4" xfId="4406"/>
    <cellStyle name="40% - Accent2 4 3 3 2 4 2" xfId="23516"/>
    <cellStyle name="40% - Accent2 4 3 3 2 4 3" xfId="42577"/>
    <cellStyle name="40% - Accent2 4 3 3 2 5" xfId="12732"/>
    <cellStyle name="40% - Accent2 4 3 3 2 5 2" xfId="31794"/>
    <cellStyle name="40% - Accent2 4 3 3 2 5 3" xfId="50855"/>
    <cellStyle name="40% - Accent2 4 3 3 2 6" xfId="20834"/>
    <cellStyle name="40% - Accent2 4 3 3 2 7" xfId="39895"/>
    <cellStyle name="40% - Accent2 4 3 3 3" xfId="7555"/>
    <cellStyle name="40% - Accent2 4 3 3 3 2" xfId="15837"/>
    <cellStyle name="40% - Accent2 4 3 3 3 2 2" xfId="34899"/>
    <cellStyle name="40% - Accent2 4 3 3 3 2 3" xfId="53960"/>
    <cellStyle name="40% - Accent2 4 3 3 3 3" xfId="26621"/>
    <cellStyle name="40% - Accent2 4 3 3 3 4" xfId="45682"/>
    <cellStyle name="40% - Accent2 4 3 3 4" xfId="10049"/>
    <cellStyle name="40% - Accent2 4 3 3 4 2" xfId="18327"/>
    <cellStyle name="40% - Accent2 4 3 3 4 2 2" xfId="37389"/>
    <cellStyle name="40% - Accent2 4 3 3 4 2 3" xfId="56450"/>
    <cellStyle name="40% - Accent2 4 3 3 4 3" xfId="29111"/>
    <cellStyle name="40% - Accent2 4 3 3 4 4" xfId="48172"/>
    <cellStyle name="40% - Accent2 4 3 3 5" xfId="4405"/>
    <cellStyle name="40% - Accent2 4 3 3 5 2" xfId="23515"/>
    <cellStyle name="40% - Accent2 4 3 3 5 3" xfId="42576"/>
    <cellStyle name="40% - Accent2 4 3 3 6" xfId="12731"/>
    <cellStyle name="40% - Accent2 4 3 3 6 2" xfId="31793"/>
    <cellStyle name="40% - Accent2 4 3 3 6 3" xfId="50854"/>
    <cellStyle name="40% - Accent2 4 3 3 7" xfId="20833"/>
    <cellStyle name="40% - Accent2 4 3 3 8" xfId="39894"/>
    <cellStyle name="40% - Accent2 4 3 4" xfId="1481"/>
    <cellStyle name="40% - Accent2 4 3 4 2" xfId="7557"/>
    <cellStyle name="40% - Accent2 4 3 4 2 2" xfId="15839"/>
    <cellStyle name="40% - Accent2 4 3 4 2 2 2" xfId="34901"/>
    <cellStyle name="40% - Accent2 4 3 4 2 2 3" xfId="53962"/>
    <cellStyle name="40% - Accent2 4 3 4 2 3" xfId="26623"/>
    <cellStyle name="40% - Accent2 4 3 4 2 4" xfId="45684"/>
    <cellStyle name="40% - Accent2 4 3 4 3" xfId="10051"/>
    <cellStyle name="40% - Accent2 4 3 4 3 2" xfId="18329"/>
    <cellStyle name="40% - Accent2 4 3 4 3 2 2" xfId="37391"/>
    <cellStyle name="40% - Accent2 4 3 4 3 2 3" xfId="56452"/>
    <cellStyle name="40% - Accent2 4 3 4 3 3" xfId="29113"/>
    <cellStyle name="40% - Accent2 4 3 4 3 4" xfId="48174"/>
    <cellStyle name="40% - Accent2 4 3 4 4" xfId="4407"/>
    <cellStyle name="40% - Accent2 4 3 4 4 2" xfId="23517"/>
    <cellStyle name="40% - Accent2 4 3 4 4 3" xfId="42578"/>
    <cellStyle name="40% - Accent2 4 3 4 5" xfId="12733"/>
    <cellStyle name="40% - Accent2 4 3 4 5 2" xfId="31795"/>
    <cellStyle name="40% - Accent2 4 3 4 5 3" xfId="50856"/>
    <cellStyle name="40% - Accent2 4 3 4 6" xfId="20835"/>
    <cellStyle name="40% - Accent2 4 3 4 7" xfId="39896"/>
    <cellStyle name="40% - Accent2 4 3 5" xfId="1482"/>
    <cellStyle name="40% - Accent2 4 3 5 2" xfId="7558"/>
    <cellStyle name="40% - Accent2 4 3 5 2 2" xfId="15840"/>
    <cellStyle name="40% - Accent2 4 3 5 2 2 2" xfId="34902"/>
    <cellStyle name="40% - Accent2 4 3 5 2 2 3" xfId="53963"/>
    <cellStyle name="40% - Accent2 4 3 5 2 3" xfId="26624"/>
    <cellStyle name="40% - Accent2 4 3 5 2 4" xfId="45685"/>
    <cellStyle name="40% - Accent2 4 3 5 3" xfId="10052"/>
    <cellStyle name="40% - Accent2 4 3 5 3 2" xfId="18330"/>
    <cellStyle name="40% - Accent2 4 3 5 3 2 2" xfId="37392"/>
    <cellStyle name="40% - Accent2 4 3 5 3 2 3" xfId="56453"/>
    <cellStyle name="40% - Accent2 4 3 5 3 3" xfId="29114"/>
    <cellStyle name="40% - Accent2 4 3 5 3 4" xfId="48175"/>
    <cellStyle name="40% - Accent2 4 3 5 4" xfId="4408"/>
    <cellStyle name="40% - Accent2 4 3 5 4 2" xfId="23518"/>
    <cellStyle name="40% - Accent2 4 3 5 4 3" xfId="42579"/>
    <cellStyle name="40% - Accent2 4 3 5 5" xfId="12734"/>
    <cellStyle name="40% - Accent2 4 3 5 5 2" xfId="31796"/>
    <cellStyle name="40% - Accent2 4 3 5 5 3" xfId="50857"/>
    <cellStyle name="40% - Accent2 4 3 5 6" xfId="20836"/>
    <cellStyle name="40% - Accent2 4 3 5 7" xfId="39897"/>
    <cellStyle name="40% - Accent2 4 3 6" xfId="5985"/>
    <cellStyle name="40% - Accent2 4 3 6 2" xfId="14267"/>
    <cellStyle name="40% - Accent2 4 3 6 2 2" xfId="33329"/>
    <cellStyle name="40% - Accent2 4 3 6 2 3" xfId="52390"/>
    <cellStyle name="40% - Accent2 4 3 6 3" xfId="25051"/>
    <cellStyle name="40% - Accent2 4 3 6 4" xfId="44112"/>
    <cellStyle name="40% - Accent2 4 3 7" xfId="7552"/>
    <cellStyle name="40% - Accent2 4 3 7 2" xfId="15834"/>
    <cellStyle name="40% - Accent2 4 3 7 2 2" xfId="34896"/>
    <cellStyle name="40% - Accent2 4 3 7 2 3" xfId="53957"/>
    <cellStyle name="40% - Accent2 4 3 7 3" xfId="26618"/>
    <cellStyle name="40% - Accent2 4 3 7 4" xfId="45679"/>
    <cellStyle name="40% - Accent2 4 3 8" xfId="10046"/>
    <cellStyle name="40% - Accent2 4 3 8 2" xfId="18324"/>
    <cellStyle name="40% - Accent2 4 3 8 2 2" xfId="37386"/>
    <cellStyle name="40% - Accent2 4 3 8 2 3" xfId="56447"/>
    <cellStyle name="40% - Accent2 4 3 8 3" xfId="29108"/>
    <cellStyle name="40% - Accent2 4 3 8 4" xfId="48169"/>
    <cellStyle name="40% - Accent2 4 3 9" xfId="4402"/>
    <cellStyle name="40% - Accent2 4 3 9 2" xfId="23512"/>
    <cellStyle name="40% - Accent2 4 3 9 3" xfId="42573"/>
    <cellStyle name="40% - Accent2 4 4" xfId="1483"/>
    <cellStyle name="40% - Accent2 4 4 10" xfId="20837"/>
    <cellStyle name="40% - Accent2 4 4 11" xfId="39898"/>
    <cellStyle name="40% - Accent2 4 4 2" xfId="1484"/>
    <cellStyle name="40% - Accent2 4 4 2 2" xfId="1485"/>
    <cellStyle name="40% - Accent2 4 4 2 2 2" xfId="7561"/>
    <cellStyle name="40% - Accent2 4 4 2 2 2 2" xfId="15843"/>
    <cellStyle name="40% - Accent2 4 4 2 2 2 2 2" xfId="34905"/>
    <cellStyle name="40% - Accent2 4 4 2 2 2 2 3" xfId="53966"/>
    <cellStyle name="40% - Accent2 4 4 2 2 2 3" xfId="26627"/>
    <cellStyle name="40% - Accent2 4 4 2 2 2 4" xfId="45688"/>
    <cellStyle name="40% - Accent2 4 4 2 2 3" xfId="10055"/>
    <cellStyle name="40% - Accent2 4 4 2 2 3 2" xfId="18333"/>
    <cellStyle name="40% - Accent2 4 4 2 2 3 2 2" xfId="37395"/>
    <cellStyle name="40% - Accent2 4 4 2 2 3 2 3" xfId="56456"/>
    <cellStyle name="40% - Accent2 4 4 2 2 3 3" xfId="29117"/>
    <cellStyle name="40% - Accent2 4 4 2 2 3 4" xfId="48178"/>
    <cellStyle name="40% - Accent2 4 4 2 2 4" xfId="4411"/>
    <cellStyle name="40% - Accent2 4 4 2 2 4 2" xfId="23521"/>
    <cellStyle name="40% - Accent2 4 4 2 2 4 3" xfId="42582"/>
    <cellStyle name="40% - Accent2 4 4 2 2 5" xfId="12737"/>
    <cellStyle name="40% - Accent2 4 4 2 2 5 2" xfId="31799"/>
    <cellStyle name="40% - Accent2 4 4 2 2 5 3" xfId="50860"/>
    <cellStyle name="40% - Accent2 4 4 2 2 6" xfId="20839"/>
    <cellStyle name="40% - Accent2 4 4 2 2 7" xfId="39900"/>
    <cellStyle name="40% - Accent2 4 4 2 3" xfId="7560"/>
    <cellStyle name="40% - Accent2 4 4 2 3 2" xfId="15842"/>
    <cellStyle name="40% - Accent2 4 4 2 3 2 2" xfId="34904"/>
    <cellStyle name="40% - Accent2 4 4 2 3 2 3" xfId="53965"/>
    <cellStyle name="40% - Accent2 4 4 2 3 3" xfId="26626"/>
    <cellStyle name="40% - Accent2 4 4 2 3 4" xfId="45687"/>
    <cellStyle name="40% - Accent2 4 4 2 4" xfId="10054"/>
    <cellStyle name="40% - Accent2 4 4 2 4 2" xfId="18332"/>
    <cellStyle name="40% - Accent2 4 4 2 4 2 2" xfId="37394"/>
    <cellStyle name="40% - Accent2 4 4 2 4 2 3" xfId="56455"/>
    <cellStyle name="40% - Accent2 4 4 2 4 3" xfId="29116"/>
    <cellStyle name="40% - Accent2 4 4 2 4 4" xfId="48177"/>
    <cellStyle name="40% - Accent2 4 4 2 5" xfId="4410"/>
    <cellStyle name="40% - Accent2 4 4 2 5 2" xfId="23520"/>
    <cellStyle name="40% - Accent2 4 4 2 5 3" xfId="42581"/>
    <cellStyle name="40% - Accent2 4 4 2 6" xfId="12736"/>
    <cellStyle name="40% - Accent2 4 4 2 6 2" xfId="31798"/>
    <cellStyle name="40% - Accent2 4 4 2 6 3" xfId="50859"/>
    <cellStyle name="40% - Accent2 4 4 2 7" xfId="20838"/>
    <cellStyle name="40% - Accent2 4 4 2 8" xfId="39899"/>
    <cellStyle name="40% - Accent2 4 4 3" xfId="1486"/>
    <cellStyle name="40% - Accent2 4 4 3 2" xfId="7562"/>
    <cellStyle name="40% - Accent2 4 4 3 2 2" xfId="15844"/>
    <cellStyle name="40% - Accent2 4 4 3 2 2 2" xfId="34906"/>
    <cellStyle name="40% - Accent2 4 4 3 2 2 3" xfId="53967"/>
    <cellStyle name="40% - Accent2 4 4 3 2 3" xfId="26628"/>
    <cellStyle name="40% - Accent2 4 4 3 2 4" xfId="45689"/>
    <cellStyle name="40% - Accent2 4 4 3 3" xfId="10056"/>
    <cellStyle name="40% - Accent2 4 4 3 3 2" xfId="18334"/>
    <cellStyle name="40% - Accent2 4 4 3 3 2 2" xfId="37396"/>
    <cellStyle name="40% - Accent2 4 4 3 3 2 3" xfId="56457"/>
    <cellStyle name="40% - Accent2 4 4 3 3 3" xfId="29118"/>
    <cellStyle name="40% - Accent2 4 4 3 3 4" xfId="48179"/>
    <cellStyle name="40% - Accent2 4 4 3 4" xfId="4412"/>
    <cellStyle name="40% - Accent2 4 4 3 4 2" xfId="23522"/>
    <cellStyle name="40% - Accent2 4 4 3 4 3" xfId="42583"/>
    <cellStyle name="40% - Accent2 4 4 3 5" xfId="12738"/>
    <cellStyle name="40% - Accent2 4 4 3 5 2" xfId="31800"/>
    <cellStyle name="40% - Accent2 4 4 3 5 3" xfId="50861"/>
    <cellStyle name="40% - Accent2 4 4 3 6" xfId="20840"/>
    <cellStyle name="40% - Accent2 4 4 3 7" xfId="39901"/>
    <cellStyle name="40% - Accent2 4 4 4" xfId="1487"/>
    <cellStyle name="40% - Accent2 4 4 4 2" xfId="7563"/>
    <cellStyle name="40% - Accent2 4 4 4 2 2" xfId="15845"/>
    <cellStyle name="40% - Accent2 4 4 4 2 2 2" xfId="34907"/>
    <cellStyle name="40% - Accent2 4 4 4 2 2 3" xfId="53968"/>
    <cellStyle name="40% - Accent2 4 4 4 2 3" xfId="26629"/>
    <cellStyle name="40% - Accent2 4 4 4 2 4" xfId="45690"/>
    <cellStyle name="40% - Accent2 4 4 4 3" xfId="10057"/>
    <cellStyle name="40% - Accent2 4 4 4 3 2" xfId="18335"/>
    <cellStyle name="40% - Accent2 4 4 4 3 2 2" xfId="37397"/>
    <cellStyle name="40% - Accent2 4 4 4 3 2 3" xfId="56458"/>
    <cellStyle name="40% - Accent2 4 4 4 3 3" xfId="29119"/>
    <cellStyle name="40% - Accent2 4 4 4 3 4" xfId="48180"/>
    <cellStyle name="40% - Accent2 4 4 4 4" xfId="4413"/>
    <cellStyle name="40% - Accent2 4 4 4 4 2" xfId="23523"/>
    <cellStyle name="40% - Accent2 4 4 4 4 3" xfId="42584"/>
    <cellStyle name="40% - Accent2 4 4 4 5" xfId="12739"/>
    <cellStyle name="40% - Accent2 4 4 4 5 2" xfId="31801"/>
    <cellStyle name="40% - Accent2 4 4 4 5 3" xfId="50862"/>
    <cellStyle name="40% - Accent2 4 4 4 6" xfId="20841"/>
    <cellStyle name="40% - Accent2 4 4 4 7" xfId="39902"/>
    <cellStyle name="40% - Accent2 4 4 5" xfId="5801"/>
    <cellStyle name="40% - Accent2 4 4 5 2" xfId="14083"/>
    <cellStyle name="40% - Accent2 4 4 5 2 2" xfId="33145"/>
    <cellStyle name="40% - Accent2 4 4 5 2 3" xfId="52206"/>
    <cellStyle name="40% - Accent2 4 4 5 3" xfId="24867"/>
    <cellStyle name="40% - Accent2 4 4 5 4" xfId="43928"/>
    <cellStyle name="40% - Accent2 4 4 6" xfId="7559"/>
    <cellStyle name="40% - Accent2 4 4 6 2" xfId="15841"/>
    <cellStyle name="40% - Accent2 4 4 6 2 2" xfId="34903"/>
    <cellStyle name="40% - Accent2 4 4 6 2 3" xfId="53964"/>
    <cellStyle name="40% - Accent2 4 4 6 3" xfId="26625"/>
    <cellStyle name="40% - Accent2 4 4 6 4" xfId="45686"/>
    <cellStyle name="40% - Accent2 4 4 7" xfId="10053"/>
    <cellStyle name="40% - Accent2 4 4 7 2" xfId="18331"/>
    <cellStyle name="40% - Accent2 4 4 7 2 2" xfId="37393"/>
    <cellStyle name="40% - Accent2 4 4 7 2 3" xfId="56454"/>
    <cellStyle name="40% - Accent2 4 4 7 3" xfId="29115"/>
    <cellStyle name="40% - Accent2 4 4 7 4" xfId="48176"/>
    <cellStyle name="40% - Accent2 4 4 8" xfId="4409"/>
    <cellStyle name="40% - Accent2 4 4 8 2" xfId="23519"/>
    <cellStyle name="40% - Accent2 4 4 8 3" xfId="42580"/>
    <cellStyle name="40% - Accent2 4 4 9" xfId="12735"/>
    <cellStyle name="40% - Accent2 4 4 9 2" xfId="31797"/>
    <cellStyle name="40% - Accent2 4 4 9 3" xfId="50858"/>
    <cellStyle name="40% - Accent2 4 5" xfId="1488"/>
    <cellStyle name="40% - Accent2 4 5 2" xfId="1489"/>
    <cellStyle name="40% - Accent2 4 5 2 2" xfId="7565"/>
    <cellStyle name="40% - Accent2 4 5 2 2 2" xfId="15847"/>
    <cellStyle name="40% - Accent2 4 5 2 2 2 2" xfId="34909"/>
    <cellStyle name="40% - Accent2 4 5 2 2 2 3" xfId="53970"/>
    <cellStyle name="40% - Accent2 4 5 2 2 3" xfId="26631"/>
    <cellStyle name="40% - Accent2 4 5 2 2 4" xfId="45692"/>
    <cellStyle name="40% - Accent2 4 5 2 3" xfId="10059"/>
    <cellStyle name="40% - Accent2 4 5 2 3 2" xfId="18337"/>
    <cellStyle name="40% - Accent2 4 5 2 3 2 2" xfId="37399"/>
    <cellStyle name="40% - Accent2 4 5 2 3 2 3" xfId="56460"/>
    <cellStyle name="40% - Accent2 4 5 2 3 3" xfId="29121"/>
    <cellStyle name="40% - Accent2 4 5 2 3 4" xfId="48182"/>
    <cellStyle name="40% - Accent2 4 5 2 4" xfId="4415"/>
    <cellStyle name="40% - Accent2 4 5 2 4 2" xfId="23525"/>
    <cellStyle name="40% - Accent2 4 5 2 4 3" xfId="42586"/>
    <cellStyle name="40% - Accent2 4 5 2 5" xfId="12741"/>
    <cellStyle name="40% - Accent2 4 5 2 5 2" xfId="31803"/>
    <cellStyle name="40% - Accent2 4 5 2 5 3" xfId="50864"/>
    <cellStyle name="40% - Accent2 4 5 2 6" xfId="20843"/>
    <cellStyle name="40% - Accent2 4 5 2 7" xfId="39904"/>
    <cellStyle name="40% - Accent2 4 5 3" xfId="7564"/>
    <cellStyle name="40% - Accent2 4 5 3 2" xfId="15846"/>
    <cellStyle name="40% - Accent2 4 5 3 2 2" xfId="34908"/>
    <cellStyle name="40% - Accent2 4 5 3 2 3" xfId="53969"/>
    <cellStyle name="40% - Accent2 4 5 3 3" xfId="26630"/>
    <cellStyle name="40% - Accent2 4 5 3 4" xfId="45691"/>
    <cellStyle name="40% - Accent2 4 5 4" xfId="10058"/>
    <cellStyle name="40% - Accent2 4 5 4 2" xfId="18336"/>
    <cellStyle name="40% - Accent2 4 5 4 2 2" xfId="37398"/>
    <cellStyle name="40% - Accent2 4 5 4 2 3" xfId="56459"/>
    <cellStyle name="40% - Accent2 4 5 4 3" xfId="29120"/>
    <cellStyle name="40% - Accent2 4 5 4 4" xfId="48181"/>
    <cellStyle name="40% - Accent2 4 5 5" xfId="4414"/>
    <cellStyle name="40% - Accent2 4 5 5 2" xfId="23524"/>
    <cellStyle name="40% - Accent2 4 5 5 3" xfId="42585"/>
    <cellStyle name="40% - Accent2 4 5 6" xfId="12740"/>
    <cellStyle name="40% - Accent2 4 5 6 2" xfId="31802"/>
    <cellStyle name="40% - Accent2 4 5 6 3" xfId="50863"/>
    <cellStyle name="40% - Accent2 4 5 7" xfId="20842"/>
    <cellStyle name="40% - Accent2 4 5 8" xfId="39903"/>
    <cellStyle name="40% - Accent2 4 6" xfId="1490"/>
    <cellStyle name="40% - Accent2 4 6 2" xfId="1491"/>
    <cellStyle name="40% - Accent2 4 6 2 2" xfId="7567"/>
    <cellStyle name="40% - Accent2 4 6 2 2 2" xfId="15849"/>
    <cellStyle name="40% - Accent2 4 6 2 2 2 2" xfId="34911"/>
    <cellStyle name="40% - Accent2 4 6 2 2 2 3" xfId="53972"/>
    <cellStyle name="40% - Accent2 4 6 2 2 3" xfId="26633"/>
    <cellStyle name="40% - Accent2 4 6 2 2 4" xfId="45694"/>
    <cellStyle name="40% - Accent2 4 6 2 3" xfId="10061"/>
    <cellStyle name="40% - Accent2 4 6 2 3 2" xfId="18339"/>
    <cellStyle name="40% - Accent2 4 6 2 3 2 2" xfId="37401"/>
    <cellStyle name="40% - Accent2 4 6 2 3 2 3" xfId="56462"/>
    <cellStyle name="40% - Accent2 4 6 2 3 3" xfId="29123"/>
    <cellStyle name="40% - Accent2 4 6 2 3 4" xfId="48184"/>
    <cellStyle name="40% - Accent2 4 6 2 4" xfId="4417"/>
    <cellStyle name="40% - Accent2 4 6 2 4 2" xfId="23527"/>
    <cellStyle name="40% - Accent2 4 6 2 4 3" xfId="42588"/>
    <cellStyle name="40% - Accent2 4 6 2 5" xfId="12743"/>
    <cellStyle name="40% - Accent2 4 6 2 5 2" xfId="31805"/>
    <cellStyle name="40% - Accent2 4 6 2 5 3" xfId="50866"/>
    <cellStyle name="40% - Accent2 4 6 2 6" xfId="20845"/>
    <cellStyle name="40% - Accent2 4 6 2 7" xfId="39906"/>
    <cellStyle name="40% - Accent2 4 6 3" xfId="7566"/>
    <cellStyle name="40% - Accent2 4 6 3 2" xfId="15848"/>
    <cellStyle name="40% - Accent2 4 6 3 2 2" xfId="34910"/>
    <cellStyle name="40% - Accent2 4 6 3 2 3" xfId="53971"/>
    <cellStyle name="40% - Accent2 4 6 3 3" xfId="26632"/>
    <cellStyle name="40% - Accent2 4 6 3 4" xfId="45693"/>
    <cellStyle name="40% - Accent2 4 6 4" xfId="10060"/>
    <cellStyle name="40% - Accent2 4 6 4 2" xfId="18338"/>
    <cellStyle name="40% - Accent2 4 6 4 2 2" xfId="37400"/>
    <cellStyle name="40% - Accent2 4 6 4 2 3" xfId="56461"/>
    <cellStyle name="40% - Accent2 4 6 4 3" xfId="29122"/>
    <cellStyle name="40% - Accent2 4 6 4 4" xfId="48183"/>
    <cellStyle name="40% - Accent2 4 6 5" xfId="4416"/>
    <cellStyle name="40% - Accent2 4 6 5 2" xfId="23526"/>
    <cellStyle name="40% - Accent2 4 6 5 3" xfId="42587"/>
    <cellStyle name="40% - Accent2 4 6 6" xfId="12742"/>
    <cellStyle name="40% - Accent2 4 6 6 2" xfId="31804"/>
    <cellStyle name="40% - Accent2 4 6 6 3" xfId="50865"/>
    <cellStyle name="40% - Accent2 4 6 7" xfId="20844"/>
    <cellStyle name="40% - Accent2 4 6 8" xfId="39905"/>
    <cellStyle name="40% - Accent2 4 7" xfId="1492"/>
    <cellStyle name="40% - Accent2 4 7 2" xfId="7568"/>
    <cellStyle name="40% - Accent2 4 7 2 2" xfId="15850"/>
    <cellStyle name="40% - Accent2 4 7 2 2 2" xfId="34912"/>
    <cellStyle name="40% - Accent2 4 7 2 2 3" xfId="53973"/>
    <cellStyle name="40% - Accent2 4 7 2 3" xfId="26634"/>
    <cellStyle name="40% - Accent2 4 7 2 4" xfId="45695"/>
    <cellStyle name="40% - Accent2 4 7 3" xfId="10062"/>
    <cellStyle name="40% - Accent2 4 7 3 2" xfId="18340"/>
    <cellStyle name="40% - Accent2 4 7 3 2 2" xfId="37402"/>
    <cellStyle name="40% - Accent2 4 7 3 2 3" xfId="56463"/>
    <cellStyle name="40% - Accent2 4 7 3 3" xfId="29124"/>
    <cellStyle name="40% - Accent2 4 7 3 4" xfId="48185"/>
    <cellStyle name="40% - Accent2 4 7 4" xfId="4418"/>
    <cellStyle name="40% - Accent2 4 7 4 2" xfId="23528"/>
    <cellStyle name="40% - Accent2 4 7 4 3" xfId="42589"/>
    <cellStyle name="40% - Accent2 4 7 5" xfId="12744"/>
    <cellStyle name="40% - Accent2 4 7 5 2" xfId="31806"/>
    <cellStyle name="40% - Accent2 4 7 5 3" xfId="50867"/>
    <cellStyle name="40% - Accent2 4 7 6" xfId="20846"/>
    <cellStyle name="40% - Accent2 4 7 7" xfId="39907"/>
    <cellStyle name="40% - Accent2 4 8" xfId="1493"/>
    <cellStyle name="40% - Accent2 4 8 2" xfId="7569"/>
    <cellStyle name="40% - Accent2 4 8 2 2" xfId="15851"/>
    <cellStyle name="40% - Accent2 4 8 2 2 2" xfId="34913"/>
    <cellStyle name="40% - Accent2 4 8 2 2 3" xfId="53974"/>
    <cellStyle name="40% - Accent2 4 8 2 3" xfId="26635"/>
    <cellStyle name="40% - Accent2 4 8 2 4" xfId="45696"/>
    <cellStyle name="40% - Accent2 4 8 3" xfId="10063"/>
    <cellStyle name="40% - Accent2 4 8 3 2" xfId="18341"/>
    <cellStyle name="40% - Accent2 4 8 3 2 2" xfId="37403"/>
    <cellStyle name="40% - Accent2 4 8 3 2 3" xfId="56464"/>
    <cellStyle name="40% - Accent2 4 8 3 3" xfId="29125"/>
    <cellStyle name="40% - Accent2 4 8 3 4" xfId="48186"/>
    <cellStyle name="40% - Accent2 4 8 4" xfId="4419"/>
    <cellStyle name="40% - Accent2 4 8 4 2" xfId="23529"/>
    <cellStyle name="40% - Accent2 4 8 4 3" xfId="42590"/>
    <cellStyle name="40% - Accent2 4 8 5" xfId="12745"/>
    <cellStyle name="40% - Accent2 4 8 5 2" xfId="31807"/>
    <cellStyle name="40% - Accent2 4 8 5 3" xfId="50868"/>
    <cellStyle name="40% - Accent2 4 8 6" xfId="20847"/>
    <cellStyle name="40% - Accent2 4 8 7" xfId="39908"/>
    <cellStyle name="40% - Accent2 4 9" xfId="5685"/>
    <cellStyle name="40% - Accent2 4 9 2" xfId="13971"/>
    <cellStyle name="40% - Accent2 4 9 2 2" xfId="33033"/>
    <cellStyle name="40% - Accent2 4 9 2 3" xfId="52094"/>
    <cellStyle name="40% - Accent2 4 9 3" xfId="24755"/>
    <cellStyle name="40% - Accent2 4 9 4" xfId="43816"/>
    <cellStyle name="40% - Accent2 5" xfId="1494"/>
    <cellStyle name="40% - Accent2 5 10" xfId="12746"/>
    <cellStyle name="40% - Accent2 5 10 2" xfId="31808"/>
    <cellStyle name="40% - Accent2 5 10 3" xfId="50869"/>
    <cellStyle name="40% - Accent2 5 11" xfId="20848"/>
    <cellStyle name="40% - Accent2 5 12" xfId="39909"/>
    <cellStyle name="40% - Accent2 5 2" xfId="1495"/>
    <cellStyle name="40% - Accent2 5 2 2" xfId="1496"/>
    <cellStyle name="40% - Accent2 5 2 2 2" xfId="7572"/>
    <cellStyle name="40% - Accent2 5 2 2 2 2" xfId="15854"/>
    <cellStyle name="40% - Accent2 5 2 2 2 2 2" xfId="34916"/>
    <cellStyle name="40% - Accent2 5 2 2 2 2 3" xfId="53977"/>
    <cellStyle name="40% - Accent2 5 2 2 2 3" xfId="26638"/>
    <cellStyle name="40% - Accent2 5 2 2 2 4" xfId="45699"/>
    <cellStyle name="40% - Accent2 5 2 2 3" xfId="10066"/>
    <cellStyle name="40% - Accent2 5 2 2 3 2" xfId="18344"/>
    <cellStyle name="40% - Accent2 5 2 2 3 2 2" xfId="37406"/>
    <cellStyle name="40% - Accent2 5 2 2 3 2 3" xfId="56467"/>
    <cellStyle name="40% - Accent2 5 2 2 3 3" xfId="29128"/>
    <cellStyle name="40% - Accent2 5 2 2 3 4" xfId="48189"/>
    <cellStyle name="40% - Accent2 5 2 2 4" xfId="4422"/>
    <cellStyle name="40% - Accent2 5 2 2 4 2" xfId="23532"/>
    <cellStyle name="40% - Accent2 5 2 2 4 3" xfId="42593"/>
    <cellStyle name="40% - Accent2 5 2 2 5" xfId="12748"/>
    <cellStyle name="40% - Accent2 5 2 2 5 2" xfId="31810"/>
    <cellStyle name="40% - Accent2 5 2 2 5 3" xfId="50871"/>
    <cellStyle name="40% - Accent2 5 2 2 6" xfId="20850"/>
    <cellStyle name="40% - Accent2 5 2 2 7" xfId="39911"/>
    <cellStyle name="40% - Accent2 5 2 3" xfId="7571"/>
    <cellStyle name="40% - Accent2 5 2 3 2" xfId="15853"/>
    <cellStyle name="40% - Accent2 5 2 3 2 2" xfId="34915"/>
    <cellStyle name="40% - Accent2 5 2 3 2 3" xfId="53976"/>
    <cellStyle name="40% - Accent2 5 2 3 3" xfId="26637"/>
    <cellStyle name="40% - Accent2 5 2 3 4" xfId="45698"/>
    <cellStyle name="40% - Accent2 5 2 4" xfId="10065"/>
    <cellStyle name="40% - Accent2 5 2 4 2" xfId="18343"/>
    <cellStyle name="40% - Accent2 5 2 4 2 2" xfId="37405"/>
    <cellStyle name="40% - Accent2 5 2 4 2 3" xfId="56466"/>
    <cellStyle name="40% - Accent2 5 2 4 3" xfId="29127"/>
    <cellStyle name="40% - Accent2 5 2 4 4" xfId="48188"/>
    <cellStyle name="40% - Accent2 5 2 5" xfId="4421"/>
    <cellStyle name="40% - Accent2 5 2 5 2" xfId="23531"/>
    <cellStyle name="40% - Accent2 5 2 5 3" xfId="42592"/>
    <cellStyle name="40% - Accent2 5 2 6" xfId="12747"/>
    <cellStyle name="40% - Accent2 5 2 6 2" xfId="31809"/>
    <cellStyle name="40% - Accent2 5 2 6 3" xfId="50870"/>
    <cellStyle name="40% - Accent2 5 2 7" xfId="20849"/>
    <cellStyle name="40% - Accent2 5 2 8" xfId="39910"/>
    <cellStyle name="40% - Accent2 5 3" xfId="1497"/>
    <cellStyle name="40% - Accent2 5 3 2" xfId="1498"/>
    <cellStyle name="40% - Accent2 5 3 2 2" xfId="7574"/>
    <cellStyle name="40% - Accent2 5 3 2 2 2" xfId="15856"/>
    <cellStyle name="40% - Accent2 5 3 2 2 2 2" xfId="34918"/>
    <cellStyle name="40% - Accent2 5 3 2 2 2 3" xfId="53979"/>
    <cellStyle name="40% - Accent2 5 3 2 2 3" xfId="26640"/>
    <cellStyle name="40% - Accent2 5 3 2 2 4" xfId="45701"/>
    <cellStyle name="40% - Accent2 5 3 2 3" xfId="10068"/>
    <cellStyle name="40% - Accent2 5 3 2 3 2" xfId="18346"/>
    <cellStyle name="40% - Accent2 5 3 2 3 2 2" xfId="37408"/>
    <cellStyle name="40% - Accent2 5 3 2 3 2 3" xfId="56469"/>
    <cellStyle name="40% - Accent2 5 3 2 3 3" xfId="29130"/>
    <cellStyle name="40% - Accent2 5 3 2 3 4" xfId="48191"/>
    <cellStyle name="40% - Accent2 5 3 2 4" xfId="4424"/>
    <cellStyle name="40% - Accent2 5 3 2 4 2" xfId="23534"/>
    <cellStyle name="40% - Accent2 5 3 2 4 3" xfId="42595"/>
    <cellStyle name="40% - Accent2 5 3 2 5" xfId="12750"/>
    <cellStyle name="40% - Accent2 5 3 2 5 2" xfId="31812"/>
    <cellStyle name="40% - Accent2 5 3 2 5 3" xfId="50873"/>
    <cellStyle name="40% - Accent2 5 3 2 6" xfId="20852"/>
    <cellStyle name="40% - Accent2 5 3 2 7" xfId="39913"/>
    <cellStyle name="40% - Accent2 5 3 3" xfId="7573"/>
    <cellStyle name="40% - Accent2 5 3 3 2" xfId="15855"/>
    <cellStyle name="40% - Accent2 5 3 3 2 2" xfId="34917"/>
    <cellStyle name="40% - Accent2 5 3 3 2 3" xfId="53978"/>
    <cellStyle name="40% - Accent2 5 3 3 3" xfId="26639"/>
    <cellStyle name="40% - Accent2 5 3 3 4" xfId="45700"/>
    <cellStyle name="40% - Accent2 5 3 4" xfId="10067"/>
    <cellStyle name="40% - Accent2 5 3 4 2" xfId="18345"/>
    <cellStyle name="40% - Accent2 5 3 4 2 2" xfId="37407"/>
    <cellStyle name="40% - Accent2 5 3 4 2 3" xfId="56468"/>
    <cellStyle name="40% - Accent2 5 3 4 3" xfId="29129"/>
    <cellStyle name="40% - Accent2 5 3 4 4" xfId="48190"/>
    <cellStyle name="40% - Accent2 5 3 5" xfId="4423"/>
    <cellStyle name="40% - Accent2 5 3 5 2" xfId="23533"/>
    <cellStyle name="40% - Accent2 5 3 5 3" xfId="42594"/>
    <cellStyle name="40% - Accent2 5 3 6" xfId="12749"/>
    <cellStyle name="40% - Accent2 5 3 6 2" xfId="31811"/>
    <cellStyle name="40% - Accent2 5 3 6 3" xfId="50872"/>
    <cellStyle name="40% - Accent2 5 3 7" xfId="20851"/>
    <cellStyle name="40% - Accent2 5 3 8" xfId="39912"/>
    <cellStyle name="40% - Accent2 5 4" xfId="1499"/>
    <cellStyle name="40% - Accent2 5 4 2" xfId="7575"/>
    <cellStyle name="40% - Accent2 5 4 2 2" xfId="15857"/>
    <cellStyle name="40% - Accent2 5 4 2 2 2" xfId="34919"/>
    <cellStyle name="40% - Accent2 5 4 2 2 3" xfId="53980"/>
    <cellStyle name="40% - Accent2 5 4 2 3" xfId="26641"/>
    <cellStyle name="40% - Accent2 5 4 2 4" xfId="45702"/>
    <cellStyle name="40% - Accent2 5 4 3" xfId="10069"/>
    <cellStyle name="40% - Accent2 5 4 3 2" xfId="18347"/>
    <cellStyle name="40% - Accent2 5 4 3 2 2" xfId="37409"/>
    <cellStyle name="40% - Accent2 5 4 3 2 3" xfId="56470"/>
    <cellStyle name="40% - Accent2 5 4 3 3" xfId="29131"/>
    <cellStyle name="40% - Accent2 5 4 3 4" xfId="48192"/>
    <cellStyle name="40% - Accent2 5 4 4" xfId="4425"/>
    <cellStyle name="40% - Accent2 5 4 4 2" xfId="23535"/>
    <cellStyle name="40% - Accent2 5 4 4 3" xfId="42596"/>
    <cellStyle name="40% - Accent2 5 4 5" xfId="12751"/>
    <cellStyle name="40% - Accent2 5 4 5 2" xfId="31813"/>
    <cellStyle name="40% - Accent2 5 4 5 3" xfId="50874"/>
    <cellStyle name="40% - Accent2 5 4 6" xfId="20853"/>
    <cellStyle name="40% - Accent2 5 4 7" xfId="39914"/>
    <cellStyle name="40% - Accent2 5 5" xfId="1500"/>
    <cellStyle name="40% - Accent2 5 5 2" xfId="7576"/>
    <cellStyle name="40% - Accent2 5 5 2 2" xfId="15858"/>
    <cellStyle name="40% - Accent2 5 5 2 2 2" xfId="34920"/>
    <cellStyle name="40% - Accent2 5 5 2 2 3" xfId="53981"/>
    <cellStyle name="40% - Accent2 5 5 2 3" xfId="26642"/>
    <cellStyle name="40% - Accent2 5 5 2 4" xfId="45703"/>
    <cellStyle name="40% - Accent2 5 5 3" xfId="10070"/>
    <cellStyle name="40% - Accent2 5 5 3 2" xfId="18348"/>
    <cellStyle name="40% - Accent2 5 5 3 2 2" xfId="37410"/>
    <cellStyle name="40% - Accent2 5 5 3 2 3" xfId="56471"/>
    <cellStyle name="40% - Accent2 5 5 3 3" xfId="29132"/>
    <cellStyle name="40% - Accent2 5 5 3 4" xfId="48193"/>
    <cellStyle name="40% - Accent2 5 5 4" xfId="4426"/>
    <cellStyle name="40% - Accent2 5 5 4 2" xfId="23536"/>
    <cellStyle name="40% - Accent2 5 5 4 3" xfId="42597"/>
    <cellStyle name="40% - Accent2 5 5 5" xfId="12752"/>
    <cellStyle name="40% - Accent2 5 5 5 2" xfId="31814"/>
    <cellStyle name="40% - Accent2 5 5 5 3" xfId="50875"/>
    <cellStyle name="40% - Accent2 5 5 6" xfId="20854"/>
    <cellStyle name="40% - Accent2 5 5 7" xfId="39915"/>
    <cellStyle name="40% - Accent2 5 6" xfId="5738"/>
    <cellStyle name="40% - Accent2 5 6 2" xfId="14023"/>
    <cellStyle name="40% - Accent2 5 6 2 2" xfId="33085"/>
    <cellStyle name="40% - Accent2 5 6 2 3" xfId="52146"/>
    <cellStyle name="40% - Accent2 5 6 3" xfId="24807"/>
    <cellStyle name="40% - Accent2 5 6 4" xfId="43868"/>
    <cellStyle name="40% - Accent2 5 7" xfId="7570"/>
    <cellStyle name="40% - Accent2 5 7 2" xfId="15852"/>
    <cellStyle name="40% - Accent2 5 7 2 2" xfId="34914"/>
    <cellStyle name="40% - Accent2 5 7 2 3" xfId="53975"/>
    <cellStyle name="40% - Accent2 5 7 3" xfId="26636"/>
    <cellStyle name="40% - Accent2 5 7 4" xfId="45697"/>
    <cellStyle name="40% - Accent2 5 8" xfId="10064"/>
    <cellStyle name="40% - Accent2 5 8 2" xfId="18342"/>
    <cellStyle name="40% - Accent2 5 8 2 2" xfId="37404"/>
    <cellStyle name="40% - Accent2 5 8 2 3" xfId="56465"/>
    <cellStyle name="40% - Accent2 5 8 3" xfId="29126"/>
    <cellStyle name="40% - Accent2 5 8 4" xfId="48187"/>
    <cellStyle name="40% - Accent2 5 9" xfId="4420"/>
    <cellStyle name="40% - Accent2 5 9 2" xfId="23530"/>
    <cellStyle name="40% - Accent2 5 9 3" xfId="42591"/>
    <cellStyle name="40% - Accent2 6" xfId="1501"/>
    <cellStyle name="40% - Accent2 6 10" xfId="12753"/>
    <cellStyle name="40% - Accent2 6 10 2" xfId="31815"/>
    <cellStyle name="40% - Accent2 6 10 3" xfId="50876"/>
    <cellStyle name="40% - Accent2 6 11" xfId="20855"/>
    <cellStyle name="40% - Accent2 6 12" xfId="39916"/>
    <cellStyle name="40% - Accent2 6 2" xfId="1502"/>
    <cellStyle name="40% - Accent2 6 2 2" xfId="1503"/>
    <cellStyle name="40% - Accent2 6 2 2 2" xfId="7579"/>
    <cellStyle name="40% - Accent2 6 2 2 2 2" xfId="15861"/>
    <cellStyle name="40% - Accent2 6 2 2 2 2 2" xfId="34923"/>
    <cellStyle name="40% - Accent2 6 2 2 2 2 3" xfId="53984"/>
    <cellStyle name="40% - Accent2 6 2 2 2 3" xfId="26645"/>
    <cellStyle name="40% - Accent2 6 2 2 2 4" xfId="45706"/>
    <cellStyle name="40% - Accent2 6 2 2 3" xfId="10073"/>
    <cellStyle name="40% - Accent2 6 2 2 3 2" xfId="18351"/>
    <cellStyle name="40% - Accent2 6 2 2 3 2 2" xfId="37413"/>
    <cellStyle name="40% - Accent2 6 2 2 3 2 3" xfId="56474"/>
    <cellStyle name="40% - Accent2 6 2 2 3 3" xfId="29135"/>
    <cellStyle name="40% - Accent2 6 2 2 3 4" xfId="48196"/>
    <cellStyle name="40% - Accent2 6 2 2 4" xfId="4429"/>
    <cellStyle name="40% - Accent2 6 2 2 4 2" xfId="23539"/>
    <cellStyle name="40% - Accent2 6 2 2 4 3" xfId="42600"/>
    <cellStyle name="40% - Accent2 6 2 2 5" xfId="12755"/>
    <cellStyle name="40% - Accent2 6 2 2 5 2" xfId="31817"/>
    <cellStyle name="40% - Accent2 6 2 2 5 3" xfId="50878"/>
    <cellStyle name="40% - Accent2 6 2 2 6" xfId="20857"/>
    <cellStyle name="40% - Accent2 6 2 2 7" xfId="39918"/>
    <cellStyle name="40% - Accent2 6 2 3" xfId="7578"/>
    <cellStyle name="40% - Accent2 6 2 3 2" xfId="15860"/>
    <cellStyle name="40% - Accent2 6 2 3 2 2" xfId="34922"/>
    <cellStyle name="40% - Accent2 6 2 3 2 3" xfId="53983"/>
    <cellStyle name="40% - Accent2 6 2 3 3" xfId="26644"/>
    <cellStyle name="40% - Accent2 6 2 3 4" xfId="45705"/>
    <cellStyle name="40% - Accent2 6 2 4" xfId="10072"/>
    <cellStyle name="40% - Accent2 6 2 4 2" xfId="18350"/>
    <cellStyle name="40% - Accent2 6 2 4 2 2" xfId="37412"/>
    <cellStyle name="40% - Accent2 6 2 4 2 3" xfId="56473"/>
    <cellStyle name="40% - Accent2 6 2 4 3" xfId="29134"/>
    <cellStyle name="40% - Accent2 6 2 4 4" xfId="48195"/>
    <cellStyle name="40% - Accent2 6 2 5" xfId="4428"/>
    <cellStyle name="40% - Accent2 6 2 5 2" xfId="23538"/>
    <cellStyle name="40% - Accent2 6 2 5 3" xfId="42599"/>
    <cellStyle name="40% - Accent2 6 2 6" xfId="12754"/>
    <cellStyle name="40% - Accent2 6 2 6 2" xfId="31816"/>
    <cellStyle name="40% - Accent2 6 2 6 3" xfId="50877"/>
    <cellStyle name="40% - Accent2 6 2 7" xfId="20856"/>
    <cellStyle name="40% - Accent2 6 2 8" xfId="39917"/>
    <cellStyle name="40% - Accent2 6 3" xfId="1504"/>
    <cellStyle name="40% - Accent2 6 3 2" xfId="1505"/>
    <cellStyle name="40% - Accent2 6 3 2 2" xfId="7581"/>
    <cellStyle name="40% - Accent2 6 3 2 2 2" xfId="15863"/>
    <cellStyle name="40% - Accent2 6 3 2 2 2 2" xfId="34925"/>
    <cellStyle name="40% - Accent2 6 3 2 2 2 3" xfId="53986"/>
    <cellStyle name="40% - Accent2 6 3 2 2 3" xfId="26647"/>
    <cellStyle name="40% - Accent2 6 3 2 2 4" xfId="45708"/>
    <cellStyle name="40% - Accent2 6 3 2 3" xfId="10075"/>
    <cellStyle name="40% - Accent2 6 3 2 3 2" xfId="18353"/>
    <cellStyle name="40% - Accent2 6 3 2 3 2 2" xfId="37415"/>
    <cellStyle name="40% - Accent2 6 3 2 3 2 3" xfId="56476"/>
    <cellStyle name="40% - Accent2 6 3 2 3 3" xfId="29137"/>
    <cellStyle name="40% - Accent2 6 3 2 3 4" xfId="48198"/>
    <cellStyle name="40% - Accent2 6 3 2 4" xfId="4431"/>
    <cellStyle name="40% - Accent2 6 3 2 4 2" xfId="23541"/>
    <cellStyle name="40% - Accent2 6 3 2 4 3" xfId="42602"/>
    <cellStyle name="40% - Accent2 6 3 2 5" xfId="12757"/>
    <cellStyle name="40% - Accent2 6 3 2 5 2" xfId="31819"/>
    <cellStyle name="40% - Accent2 6 3 2 5 3" xfId="50880"/>
    <cellStyle name="40% - Accent2 6 3 2 6" xfId="20859"/>
    <cellStyle name="40% - Accent2 6 3 2 7" xfId="39920"/>
    <cellStyle name="40% - Accent2 6 3 3" xfId="7580"/>
    <cellStyle name="40% - Accent2 6 3 3 2" xfId="15862"/>
    <cellStyle name="40% - Accent2 6 3 3 2 2" xfId="34924"/>
    <cellStyle name="40% - Accent2 6 3 3 2 3" xfId="53985"/>
    <cellStyle name="40% - Accent2 6 3 3 3" xfId="26646"/>
    <cellStyle name="40% - Accent2 6 3 3 4" xfId="45707"/>
    <cellStyle name="40% - Accent2 6 3 4" xfId="10074"/>
    <cellStyle name="40% - Accent2 6 3 4 2" xfId="18352"/>
    <cellStyle name="40% - Accent2 6 3 4 2 2" xfId="37414"/>
    <cellStyle name="40% - Accent2 6 3 4 2 3" xfId="56475"/>
    <cellStyle name="40% - Accent2 6 3 4 3" xfId="29136"/>
    <cellStyle name="40% - Accent2 6 3 4 4" xfId="48197"/>
    <cellStyle name="40% - Accent2 6 3 5" xfId="4430"/>
    <cellStyle name="40% - Accent2 6 3 5 2" xfId="23540"/>
    <cellStyle name="40% - Accent2 6 3 5 3" xfId="42601"/>
    <cellStyle name="40% - Accent2 6 3 6" xfId="12756"/>
    <cellStyle name="40% - Accent2 6 3 6 2" xfId="31818"/>
    <cellStyle name="40% - Accent2 6 3 6 3" xfId="50879"/>
    <cellStyle name="40% - Accent2 6 3 7" xfId="20858"/>
    <cellStyle name="40% - Accent2 6 3 8" xfId="39919"/>
    <cellStyle name="40% - Accent2 6 4" xfId="1506"/>
    <cellStyle name="40% - Accent2 6 4 2" xfId="7582"/>
    <cellStyle name="40% - Accent2 6 4 2 2" xfId="15864"/>
    <cellStyle name="40% - Accent2 6 4 2 2 2" xfId="34926"/>
    <cellStyle name="40% - Accent2 6 4 2 2 3" xfId="53987"/>
    <cellStyle name="40% - Accent2 6 4 2 3" xfId="26648"/>
    <cellStyle name="40% - Accent2 6 4 2 4" xfId="45709"/>
    <cellStyle name="40% - Accent2 6 4 3" xfId="10076"/>
    <cellStyle name="40% - Accent2 6 4 3 2" xfId="18354"/>
    <cellStyle name="40% - Accent2 6 4 3 2 2" xfId="37416"/>
    <cellStyle name="40% - Accent2 6 4 3 2 3" xfId="56477"/>
    <cellStyle name="40% - Accent2 6 4 3 3" xfId="29138"/>
    <cellStyle name="40% - Accent2 6 4 3 4" xfId="48199"/>
    <cellStyle name="40% - Accent2 6 4 4" xfId="4432"/>
    <cellStyle name="40% - Accent2 6 4 4 2" xfId="23542"/>
    <cellStyle name="40% - Accent2 6 4 4 3" xfId="42603"/>
    <cellStyle name="40% - Accent2 6 4 5" xfId="12758"/>
    <cellStyle name="40% - Accent2 6 4 5 2" xfId="31820"/>
    <cellStyle name="40% - Accent2 6 4 5 3" xfId="50881"/>
    <cellStyle name="40% - Accent2 6 4 6" xfId="20860"/>
    <cellStyle name="40% - Accent2 6 4 7" xfId="39921"/>
    <cellStyle name="40% - Accent2 6 5" xfId="1507"/>
    <cellStyle name="40% - Accent2 6 5 2" xfId="7583"/>
    <cellStyle name="40% - Accent2 6 5 2 2" xfId="15865"/>
    <cellStyle name="40% - Accent2 6 5 2 2 2" xfId="34927"/>
    <cellStyle name="40% - Accent2 6 5 2 2 3" xfId="53988"/>
    <cellStyle name="40% - Accent2 6 5 2 3" xfId="26649"/>
    <cellStyle name="40% - Accent2 6 5 2 4" xfId="45710"/>
    <cellStyle name="40% - Accent2 6 5 3" xfId="10077"/>
    <cellStyle name="40% - Accent2 6 5 3 2" xfId="18355"/>
    <cellStyle name="40% - Accent2 6 5 3 2 2" xfId="37417"/>
    <cellStyle name="40% - Accent2 6 5 3 2 3" xfId="56478"/>
    <cellStyle name="40% - Accent2 6 5 3 3" xfId="29139"/>
    <cellStyle name="40% - Accent2 6 5 3 4" xfId="48200"/>
    <cellStyle name="40% - Accent2 6 5 4" xfId="4433"/>
    <cellStyle name="40% - Accent2 6 5 4 2" xfId="23543"/>
    <cellStyle name="40% - Accent2 6 5 4 3" xfId="42604"/>
    <cellStyle name="40% - Accent2 6 5 5" xfId="12759"/>
    <cellStyle name="40% - Accent2 6 5 5 2" xfId="31821"/>
    <cellStyle name="40% - Accent2 6 5 5 3" xfId="50882"/>
    <cellStyle name="40% - Accent2 6 5 6" xfId="20861"/>
    <cellStyle name="40% - Accent2 6 5 7" xfId="39922"/>
    <cellStyle name="40% - Accent2 6 6" xfId="5827"/>
    <cellStyle name="40% - Accent2 6 6 2" xfId="14109"/>
    <cellStyle name="40% - Accent2 6 6 2 2" xfId="33171"/>
    <cellStyle name="40% - Accent2 6 6 2 3" xfId="52232"/>
    <cellStyle name="40% - Accent2 6 6 3" xfId="24893"/>
    <cellStyle name="40% - Accent2 6 6 4" xfId="43954"/>
    <cellStyle name="40% - Accent2 6 7" xfId="7577"/>
    <cellStyle name="40% - Accent2 6 7 2" xfId="15859"/>
    <cellStyle name="40% - Accent2 6 7 2 2" xfId="34921"/>
    <cellStyle name="40% - Accent2 6 7 2 3" xfId="53982"/>
    <cellStyle name="40% - Accent2 6 7 3" xfId="26643"/>
    <cellStyle name="40% - Accent2 6 7 4" xfId="45704"/>
    <cellStyle name="40% - Accent2 6 8" xfId="10071"/>
    <cellStyle name="40% - Accent2 6 8 2" xfId="18349"/>
    <cellStyle name="40% - Accent2 6 8 2 2" xfId="37411"/>
    <cellStyle name="40% - Accent2 6 8 2 3" xfId="56472"/>
    <cellStyle name="40% - Accent2 6 8 3" xfId="29133"/>
    <cellStyle name="40% - Accent2 6 8 4" xfId="48194"/>
    <cellStyle name="40% - Accent2 6 9" xfId="4427"/>
    <cellStyle name="40% - Accent2 6 9 2" xfId="23537"/>
    <cellStyle name="40% - Accent2 6 9 3" xfId="42598"/>
    <cellStyle name="40% - Accent2 7" xfId="1508"/>
    <cellStyle name="40% - Accent2 7 10" xfId="12760"/>
    <cellStyle name="40% - Accent2 7 10 2" xfId="31822"/>
    <cellStyle name="40% - Accent2 7 10 3" xfId="50883"/>
    <cellStyle name="40% - Accent2 7 11" xfId="20862"/>
    <cellStyle name="40% - Accent2 7 12" xfId="39923"/>
    <cellStyle name="40% - Accent2 7 2" xfId="1509"/>
    <cellStyle name="40% - Accent2 7 2 2" xfId="1510"/>
    <cellStyle name="40% - Accent2 7 2 2 2" xfId="7586"/>
    <cellStyle name="40% - Accent2 7 2 2 2 2" xfId="15868"/>
    <cellStyle name="40% - Accent2 7 2 2 2 2 2" xfId="34930"/>
    <cellStyle name="40% - Accent2 7 2 2 2 2 3" xfId="53991"/>
    <cellStyle name="40% - Accent2 7 2 2 2 3" xfId="26652"/>
    <cellStyle name="40% - Accent2 7 2 2 2 4" xfId="45713"/>
    <cellStyle name="40% - Accent2 7 2 2 3" xfId="10080"/>
    <cellStyle name="40% - Accent2 7 2 2 3 2" xfId="18358"/>
    <cellStyle name="40% - Accent2 7 2 2 3 2 2" xfId="37420"/>
    <cellStyle name="40% - Accent2 7 2 2 3 2 3" xfId="56481"/>
    <cellStyle name="40% - Accent2 7 2 2 3 3" xfId="29142"/>
    <cellStyle name="40% - Accent2 7 2 2 3 4" xfId="48203"/>
    <cellStyle name="40% - Accent2 7 2 2 4" xfId="4436"/>
    <cellStyle name="40% - Accent2 7 2 2 4 2" xfId="23546"/>
    <cellStyle name="40% - Accent2 7 2 2 4 3" xfId="42607"/>
    <cellStyle name="40% - Accent2 7 2 2 5" xfId="12762"/>
    <cellStyle name="40% - Accent2 7 2 2 5 2" xfId="31824"/>
    <cellStyle name="40% - Accent2 7 2 2 5 3" xfId="50885"/>
    <cellStyle name="40% - Accent2 7 2 2 6" xfId="20864"/>
    <cellStyle name="40% - Accent2 7 2 2 7" xfId="39925"/>
    <cellStyle name="40% - Accent2 7 2 3" xfId="7585"/>
    <cellStyle name="40% - Accent2 7 2 3 2" xfId="15867"/>
    <cellStyle name="40% - Accent2 7 2 3 2 2" xfId="34929"/>
    <cellStyle name="40% - Accent2 7 2 3 2 3" xfId="53990"/>
    <cellStyle name="40% - Accent2 7 2 3 3" xfId="26651"/>
    <cellStyle name="40% - Accent2 7 2 3 4" xfId="45712"/>
    <cellStyle name="40% - Accent2 7 2 4" xfId="10079"/>
    <cellStyle name="40% - Accent2 7 2 4 2" xfId="18357"/>
    <cellStyle name="40% - Accent2 7 2 4 2 2" xfId="37419"/>
    <cellStyle name="40% - Accent2 7 2 4 2 3" xfId="56480"/>
    <cellStyle name="40% - Accent2 7 2 4 3" xfId="29141"/>
    <cellStyle name="40% - Accent2 7 2 4 4" xfId="48202"/>
    <cellStyle name="40% - Accent2 7 2 5" xfId="4435"/>
    <cellStyle name="40% - Accent2 7 2 5 2" xfId="23545"/>
    <cellStyle name="40% - Accent2 7 2 5 3" xfId="42606"/>
    <cellStyle name="40% - Accent2 7 2 6" xfId="12761"/>
    <cellStyle name="40% - Accent2 7 2 6 2" xfId="31823"/>
    <cellStyle name="40% - Accent2 7 2 6 3" xfId="50884"/>
    <cellStyle name="40% - Accent2 7 2 7" xfId="20863"/>
    <cellStyle name="40% - Accent2 7 2 8" xfId="39924"/>
    <cellStyle name="40% - Accent2 7 3" xfId="1511"/>
    <cellStyle name="40% - Accent2 7 3 2" xfId="1512"/>
    <cellStyle name="40% - Accent2 7 3 2 2" xfId="7588"/>
    <cellStyle name="40% - Accent2 7 3 2 2 2" xfId="15870"/>
    <cellStyle name="40% - Accent2 7 3 2 2 2 2" xfId="34932"/>
    <cellStyle name="40% - Accent2 7 3 2 2 2 3" xfId="53993"/>
    <cellStyle name="40% - Accent2 7 3 2 2 3" xfId="26654"/>
    <cellStyle name="40% - Accent2 7 3 2 2 4" xfId="45715"/>
    <cellStyle name="40% - Accent2 7 3 2 3" xfId="10082"/>
    <cellStyle name="40% - Accent2 7 3 2 3 2" xfId="18360"/>
    <cellStyle name="40% - Accent2 7 3 2 3 2 2" xfId="37422"/>
    <cellStyle name="40% - Accent2 7 3 2 3 2 3" xfId="56483"/>
    <cellStyle name="40% - Accent2 7 3 2 3 3" xfId="29144"/>
    <cellStyle name="40% - Accent2 7 3 2 3 4" xfId="48205"/>
    <cellStyle name="40% - Accent2 7 3 2 4" xfId="4438"/>
    <cellStyle name="40% - Accent2 7 3 2 4 2" xfId="23548"/>
    <cellStyle name="40% - Accent2 7 3 2 4 3" xfId="42609"/>
    <cellStyle name="40% - Accent2 7 3 2 5" xfId="12764"/>
    <cellStyle name="40% - Accent2 7 3 2 5 2" xfId="31826"/>
    <cellStyle name="40% - Accent2 7 3 2 5 3" xfId="50887"/>
    <cellStyle name="40% - Accent2 7 3 2 6" xfId="20866"/>
    <cellStyle name="40% - Accent2 7 3 2 7" xfId="39927"/>
    <cellStyle name="40% - Accent2 7 3 3" xfId="7587"/>
    <cellStyle name="40% - Accent2 7 3 3 2" xfId="15869"/>
    <cellStyle name="40% - Accent2 7 3 3 2 2" xfId="34931"/>
    <cellStyle name="40% - Accent2 7 3 3 2 3" xfId="53992"/>
    <cellStyle name="40% - Accent2 7 3 3 3" xfId="26653"/>
    <cellStyle name="40% - Accent2 7 3 3 4" xfId="45714"/>
    <cellStyle name="40% - Accent2 7 3 4" xfId="10081"/>
    <cellStyle name="40% - Accent2 7 3 4 2" xfId="18359"/>
    <cellStyle name="40% - Accent2 7 3 4 2 2" xfId="37421"/>
    <cellStyle name="40% - Accent2 7 3 4 2 3" xfId="56482"/>
    <cellStyle name="40% - Accent2 7 3 4 3" xfId="29143"/>
    <cellStyle name="40% - Accent2 7 3 4 4" xfId="48204"/>
    <cellStyle name="40% - Accent2 7 3 5" xfId="4437"/>
    <cellStyle name="40% - Accent2 7 3 5 2" xfId="23547"/>
    <cellStyle name="40% - Accent2 7 3 5 3" xfId="42608"/>
    <cellStyle name="40% - Accent2 7 3 6" xfId="12763"/>
    <cellStyle name="40% - Accent2 7 3 6 2" xfId="31825"/>
    <cellStyle name="40% - Accent2 7 3 6 3" xfId="50886"/>
    <cellStyle name="40% - Accent2 7 3 7" xfId="20865"/>
    <cellStyle name="40% - Accent2 7 3 8" xfId="39926"/>
    <cellStyle name="40% - Accent2 7 4" xfId="1513"/>
    <cellStyle name="40% - Accent2 7 4 2" xfId="7589"/>
    <cellStyle name="40% - Accent2 7 4 2 2" xfId="15871"/>
    <cellStyle name="40% - Accent2 7 4 2 2 2" xfId="34933"/>
    <cellStyle name="40% - Accent2 7 4 2 2 3" xfId="53994"/>
    <cellStyle name="40% - Accent2 7 4 2 3" xfId="26655"/>
    <cellStyle name="40% - Accent2 7 4 2 4" xfId="45716"/>
    <cellStyle name="40% - Accent2 7 4 3" xfId="10083"/>
    <cellStyle name="40% - Accent2 7 4 3 2" xfId="18361"/>
    <cellStyle name="40% - Accent2 7 4 3 2 2" xfId="37423"/>
    <cellStyle name="40% - Accent2 7 4 3 2 3" xfId="56484"/>
    <cellStyle name="40% - Accent2 7 4 3 3" xfId="29145"/>
    <cellStyle name="40% - Accent2 7 4 3 4" xfId="48206"/>
    <cellStyle name="40% - Accent2 7 4 4" xfId="4439"/>
    <cellStyle name="40% - Accent2 7 4 4 2" xfId="23549"/>
    <cellStyle name="40% - Accent2 7 4 4 3" xfId="42610"/>
    <cellStyle name="40% - Accent2 7 4 5" xfId="12765"/>
    <cellStyle name="40% - Accent2 7 4 5 2" xfId="31827"/>
    <cellStyle name="40% - Accent2 7 4 5 3" xfId="50888"/>
    <cellStyle name="40% - Accent2 7 4 6" xfId="20867"/>
    <cellStyle name="40% - Accent2 7 4 7" xfId="39928"/>
    <cellStyle name="40% - Accent2 7 5" xfId="1514"/>
    <cellStyle name="40% - Accent2 7 5 2" xfId="7590"/>
    <cellStyle name="40% - Accent2 7 5 2 2" xfId="15872"/>
    <cellStyle name="40% - Accent2 7 5 2 2 2" xfId="34934"/>
    <cellStyle name="40% - Accent2 7 5 2 2 3" xfId="53995"/>
    <cellStyle name="40% - Accent2 7 5 2 3" xfId="26656"/>
    <cellStyle name="40% - Accent2 7 5 2 4" xfId="45717"/>
    <cellStyle name="40% - Accent2 7 5 3" xfId="10084"/>
    <cellStyle name="40% - Accent2 7 5 3 2" xfId="18362"/>
    <cellStyle name="40% - Accent2 7 5 3 2 2" xfId="37424"/>
    <cellStyle name="40% - Accent2 7 5 3 2 3" xfId="56485"/>
    <cellStyle name="40% - Accent2 7 5 3 3" xfId="29146"/>
    <cellStyle name="40% - Accent2 7 5 3 4" xfId="48207"/>
    <cellStyle name="40% - Accent2 7 5 4" xfId="4440"/>
    <cellStyle name="40% - Accent2 7 5 4 2" xfId="23550"/>
    <cellStyle name="40% - Accent2 7 5 4 3" xfId="42611"/>
    <cellStyle name="40% - Accent2 7 5 5" xfId="12766"/>
    <cellStyle name="40% - Accent2 7 5 5 2" xfId="31828"/>
    <cellStyle name="40% - Accent2 7 5 5 3" xfId="50889"/>
    <cellStyle name="40% - Accent2 7 5 6" xfId="20868"/>
    <cellStyle name="40% - Accent2 7 5 7" xfId="39929"/>
    <cellStyle name="40% - Accent2 7 6" xfId="5913"/>
    <cellStyle name="40% - Accent2 7 6 2" xfId="14195"/>
    <cellStyle name="40% - Accent2 7 6 2 2" xfId="33257"/>
    <cellStyle name="40% - Accent2 7 6 2 3" xfId="52318"/>
    <cellStyle name="40% - Accent2 7 6 3" xfId="24979"/>
    <cellStyle name="40% - Accent2 7 6 4" xfId="44040"/>
    <cellStyle name="40% - Accent2 7 7" xfId="7584"/>
    <cellStyle name="40% - Accent2 7 7 2" xfId="15866"/>
    <cellStyle name="40% - Accent2 7 7 2 2" xfId="34928"/>
    <cellStyle name="40% - Accent2 7 7 2 3" xfId="53989"/>
    <cellStyle name="40% - Accent2 7 7 3" xfId="26650"/>
    <cellStyle name="40% - Accent2 7 7 4" xfId="45711"/>
    <cellStyle name="40% - Accent2 7 8" xfId="10078"/>
    <cellStyle name="40% - Accent2 7 8 2" xfId="18356"/>
    <cellStyle name="40% - Accent2 7 8 2 2" xfId="37418"/>
    <cellStyle name="40% - Accent2 7 8 2 3" xfId="56479"/>
    <cellStyle name="40% - Accent2 7 8 3" xfId="29140"/>
    <cellStyle name="40% - Accent2 7 8 4" xfId="48201"/>
    <cellStyle name="40% - Accent2 7 9" xfId="4434"/>
    <cellStyle name="40% - Accent2 7 9 2" xfId="23544"/>
    <cellStyle name="40% - Accent2 7 9 3" xfId="42605"/>
    <cellStyle name="40% - Accent2 8" xfId="1515"/>
    <cellStyle name="40% - Accent2 8 10" xfId="12767"/>
    <cellStyle name="40% - Accent2 8 10 2" xfId="31829"/>
    <cellStyle name="40% - Accent2 8 10 3" xfId="50890"/>
    <cellStyle name="40% - Accent2 8 11" xfId="20869"/>
    <cellStyle name="40% - Accent2 8 12" xfId="39930"/>
    <cellStyle name="40% - Accent2 8 2" xfId="1516"/>
    <cellStyle name="40% - Accent2 8 2 2" xfId="1517"/>
    <cellStyle name="40% - Accent2 8 2 2 2" xfId="7593"/>
    <cellStyle name="40% - Accent2 8 2 2 2 2" xfId="15875"/>
    <cellStyle name="40% - Accent2 8 2 2 2 2 2" xfId="34937"/>
    <cellStyle name="40% - Accent2 8 2 2 2 2 3" xfId="53998"/>
    <cellStyle name="40% - Accent2 8 2 2 2 3" xfId="26659"/>
    <cellStyle name="40% - Accent2 8 2 2 2 4" xfId="45720"/>
    <cellStyle name="40% - Accent2 8 2 2 3" xfId="10087"/>
    <cellStyle name="40% - Accent2 8 2 2 3 2" xfId="18365"/>
    <cellStyle name="40% - Accent2 8 2 2 3 2 2" xfId="37427"/>
    <cellStyle name="40% - Accent2 8 2 2 3 2 3" xfId="56488"/>
    <cellStyle name="40% - Accent2 8 2 2 3 3" xfId="29149"/>
    <cellStyle name="40% - Accent2 8 2 2 3 4" xfId="48210"/>
    <cellStyle name="40% - Accent2 8 2 2 4" xfId="4443"/>
    <cellStyle name="40% - Accent2 8 2 2 4 2" xfId="23553"/>
    <cellStyle name="40% - Accent2 8 2 2 4 3" xfId="42614"/>
    <cellStyle name="40% - Accent2 8 2 2 5" xfId="12769"/>
    <cellStyle name="40% - Accent2 8 2 2 5 2" xfId="31831"/>
    <cellStyle name="40% - Accent2 8 2 2 5 3" xfId="50892"/>
    <cellStyle name="40% - Accent2 8 2 2 6" xfId="20871"/>
    <cellStyle name="40% - Accent2 8 2 2 7" xfId="39932"/>
    <cellStyle name="40% - Accent2 8 2 3" xfId="7592"/>
    <cellStyle name="40% - Accent2 8 2 3 2" xfId="15874"/>
    <cellStyle name="40% - Accent2 8 2 3 2 2" xfId="34936"/>
    <cellStyle name="40% - Accent2 8 2 3 2 3" xfId="53997"/>
    <cellStyle name="40% - Accent2 8 2 3 3" xfId="26658"/>
    <cellStyle name="40% - Accent2 8 2 3 4" xfId="45719"/>
    <cellStyle name="40% - Accent2 8 2 4" xfId="10086"/>
    <cellStyle name="40% - Accent2 8 2 4 2" xfId="18364"/>
    <cellStyle name="40% - Accent2 8 2 4 2 2" xfId="37426"/>
    <cellStyle name="40% - Accent2 8 2 4 2 3" xfId="56487"/>
    <cellStyle name="40% - Accent2 8 2 4 3" xfId="29148"/>
    <cellStyle name="40% - Accent2 8 2 4 4" xfId="48209"/>
    <cellStyle name="40% - Accent2 8 2 5" xfId="4442"/>
    <cellStyle name="40% - Accent2 8 2 5 2" xfId="23552"/>
    <cellStyle name="40% - Accent2 8 2 5 3" xfId="42613"/>
    <cellStyle name="40% - Accent2 8 2 6" xfId="12768"/>
    <cellStyle name="40% - Accent2 8 2 6 2" xfId="31830"/>
    <cellStyle name="40% - Accent2 8 2 6 3" xfId="50891"/>
    <cellStyle name="40% - Accent2 8 2 7" xfId="20870"/>
    <cellStyle name="40% - Accent2 8 2 8" xfId="39931"/>
    <cellStyle name="40% - Accent2 8 3" xfId="1518"/>
    <cellStyle name="40% - Accent2 8 3 2" xfId="1519"/>
    <cellStyle name="40% - Accent2 8 3 2 2" xfId="7595"/>
    <cellStyle name="40% - Accent2 8 3 2 2 2" xfId="15877"/>
    <cellStyle name="40% - Accent2 8 3 2 2 2 2" xfId="34939"/>
    <cellStyle name="40% - Accent2 8 3 2 2 2 3" xfId="54000"/>
    <cellStyle name="40% - Accent2 8 3 2 2 3" xfId="26661"/>
    <cellStyle name="40% - Accent2 8 3 2 2 4" xfId="45722"/>
    <cellStyle name="40% - Accent2 8 3 2 3" xfId="10089"/>
    <cellStyle name="40% - Accent2 8 3 2 3 2" xfId="18367"/>
    <cellStyle name="40% - Accent2 8 3 2 3 2 2" xfId="37429"/>
    <cellStyle name="40% - Accent2 8 3 2 3 2 3" xfId="56490"/>
    <cellStyle name="40% - Accent2 8 3 2 3 3" xfId="29151"/>
    <cellStyle name="40% - Accent2 8 3 2 3 4" xfId="48212"/>
    <cellStyle name="40% - Accent2 8 3 2 4" xfId="4445"/>
    <cellStyle name="40% - Accent2 8 3 2 4 2" xfId="23555"/>
    <cellStyle name="40% - Accent2 8 3 2 4 3" xfId="42616"/>
    <cellStyle name="40% - Accent2 8 3 2 5" xfId="12771"/>
    <cellStyle name="40% - Accent2 8 3 2 5 2" xfId="31833"/>
    <cellStyle name="40% - Accent2 8 3 2 5 3" xfId="50894"/>
    <cellStyle name="40% - Accent2 8 3 2 6" xfId="20873"/>
    <cellStyle name="40% - Accent2 8 3 2 7" xfId="39934"/>
    <cellStyle name="40% - Accent2 8 3 3" xfId="7594"/>
    <cellStyle name="40% - Accent2 8 3 3 2" xfId="15876"/>
    <cellStyle name="40% - Accent2 8 3 3 2 2" xfId="34938"/>
    <cellStyle name="40% - Accent2 8 3 3 2 3" xfId="53999"/>
    <cellStyle name="40% - Accent2 8 3 3 3" xfId="26660"/>
    <cellStyle name="40% - Accent2 8 3 3 4" xfId="45721"/>
    <cellStyle name="40% - Accent2 8 3 4" xfId="10088"/>
    <cellStyle name="40% - Accent2 8 3 4 2" xfId="18366"/>
    <cellStyle name="40% - Accent2 8 3 4 2 2" xfId="37428"/>
    <cellStyle name="40% - Accent2 8 3 4 2 3" xfId="56489"/>
    <cellStyle name="40% - Accent2 8 3 4 3" xfId="29150"/>
    <cellStyle name="40% - Accent2 8 3 4 4" xfId="48211"/>
    <cellStyle name="40% - Accent2 8 3 5" xfId="4444"/>
    <cellStyle name="40% - Accent2 8 3 5 2" xfId="23554"/>
    <cellStyle name="40% - Accent2 8 3 5 3" xfId="42615"/>
    <cellStyle name="40% - Accent2 8 3 6" xfId="12770"/>
    <cellStyle name="40% - Accent2 8 3 6 2" xfId="31832"/>
    <cellStyle name="40% - Accent2 8 3 6 3" xfId="50893"/>
    <cellStyle name="40% - Accent2 8 3 7" xfId="20872"/>
    <cellStyle name="40% - Accent2 8 3 8" xfId="39933"/>
    <cellStyle name="40% - Accent2 8 4" xfId="1520"/>
    <cellStyle name="40% - Accent2 8 4 2" xfId="7596"/>
    <cellStyle name="40% - Accent2 8 4 2 2" xfId="15878"/>
    <cellStyle name="40% - Accent2 8 4 2 2 2" xfId="34940"/>
    <cellStyle name="40% - Accent2 8 4 2 2 3" xfId="54001"/>
    <cellStyle name="40% - Accent2 8 4 2 3" xfId="26662"/>
    <cellStyle name="40% - Accent2 8 4 2 4" xfId="45723"/>
    <cellStyle name="40% - Accent2 8 4 3" xfId="10090"/>
    <cellStyle name="40% - Accent2 8 4 3 2" xfId="18368"/>
    <cellStyle name="40% - Accent2 8 4 3 2 2" xfId="37430"/>
    <cellStyle name="40% - Accent2 8 4 3 2 3" xfId="56491"/>
    <cellStyle name="40% - Accent2 8 4 3 3" xfId="29152"/>
    <cellStyle name="40% - Accent2 8 4 3 4" xfId="48213"/>
    <cellStyle name="40% - Accent2 8 4 4" xfId="4446"/>
    <cellStyle name="40% - Accent2 8 4 4 2" xfId="23556"/>
    <cellStyle name="40% - Accent2 8 4 4 3" xfId="42617"/>
    <cellStyle name="40% - Accent2 8 4 5" xfId="12772"/>
    <cellStyle name="40% - Accent2 8 4 5 2" xfId="31834"/>
    <cellStyle name="40% - Accent2 8 4 5 3" xfId="50895"/>
    <cellStyle name="40% - Accent2 8 4 6" xfId="20874"/>
    <cellStyle name="40% - Accent2 8 4 7" xfId="39935"/>
    <cellStyle name="40% - Accent2 8 5" xfId="1521"/>
    <cellStyle name="40% - Accent2 8 5 2" xfId="7597"/>
    <cellStyle name="40% - Accent2 8 5 2 2" xfId="15879"/>
    <cellStyle name="40% - Accent2 8 5 2 2 2" xfId="34941"/>
    <cellStyle name="40% - Accent2 8 5 2 2 3" xfId="54002"/>
    <cellStyle name="40% - Accent2 8 5 2 3" xfId="26663"/>
    <cellStyle name="40% - Accent2 8 5 2 4" xfId="45724"/>
    <cellStyle name="40% - Accent2 8 5 3" xfId="10091"/>
    <cellStyle name="40% - Accent2 8 5 3 2" xfId="18369"/>
    <cellStyle name="40% - Accent2 8 5 3 2 2" xfId="37431"/>
    <cellStyle name="40% - Accent2 8 5 3 2 3" xfId="56492"/>
    <cellStyle name="40% - Accent2 8 5 3 3" xfId="29153"/>
    <cellStyle name="40% - Accent2 8 5 3 4" xfId="48214"/>
    <cellStyle name="40% - Accent2 8 5 4" xfId="4447"/>
    <cellStyle name="40% - Accent2 8 5 4 2" xfId="23557"/>
    <cellStyle name="40% - Accent2 8 5 4 3" xfId="42618"/>
    <cellStyle name="40% - Accent2 8 5 5" xfId="12773"/>
    <cellStyle name="40% - Accent2 8 5 5 2" xfId="31835"/>
    <cellStyle name="40% - Accent2 8 5 5 3" xfId="50896"/>
    <cellStyle name="40% - Accent2 8 5 6" xfId="20875"/>
    <cellStyle name="40% - Accent2 8 5 7" xfId="39936"/>
    <cellStyle name="40% - Accent2 8 6" xfId="5925"/>
    <cellStyle name="40% - Accent2 8 6 2" xfId="14207"/>
    <cellStyle name="40% - Accent2 8 6 2 2" xfId="33269"/>
    <cellStyle name="40% - Accent2 8 6 2 3" xfId="52330"/>
    <cellStyle name="40% - Accent2 8 6 3" xfId="24991"/>
    <cellStyle name="40% - Accent2 8 6 4" xfId="44052"/>
    <cellStyle name="40% - Accent2 8 7" xfId="7591"/>
    <cellStyle name="40% - Accent2 8 7 2" xfId="15873"/>
    <cellStyle name="40% - Accent2 8 7 2 2" xfId="34935"/>
    <cellStyle name="40% - Accent2 8 7 2 3" xfId="53996"/>
    <cellStyle name="40% - Accent2 8 7 3" xfId="26657"/>
    <cellStyle name="40% - Accent2 8 7 4" xfId="45718"/>
    <cellStyle name="40% - Accent2 8 8" xfId="10085"/>
    <cellStyle name="40% - Accent2 8 8 2" xfId="18363"/>
    <cellStyle name="40% - Accent2 8 8 2 2" xfId="37425"/>
    <cellStyle name="40% - Accent2 8 8 2 3" xfId="56486"/>
    <cellStyle name="40% - Accent2 8 8 3" xfId="29147"/>
    <cellStyle name="40% - Accent2 8 8 4" xfId="48208"/>
    <cellStyle name="40% - Accent2 8 9" xfId="4441"/>
    <cellStyle name="40% - Accent2 8 9 2" xfId="23551"/>
    <cellStyle name="40% - Accent2 8 9 3" xfId="42612"/>
    <cellStyle name="40% - Accent2 9" xfId="1522"/>
    <cellStyle name="40% - Accent2 9 10" xfId="12774"/>
    <cellStyle name="40% - Accent2 9 10 2" xfId="31836"/>
    <cellStyle name="40% - Accent2 9 10 3" xfId="50897"/>
    <cellStyle name="40% - Accent2 9 11" xfId="20876"/>
    <cellStyle name="40% - Accent2 9 12" xfId="39937"/>
    <cellStyle name="40% - Accent2 9 2" xfId="1523"/>
    <cellStyle name="40% - Accent2 9 2 2" xfId="1524"/>
    <cellStyle name="40% - Accent2 9 2 2 2" xfId="7600"/>
    <cellStyle name="40% - Accent2 9 2 2 2 2" xfId="15882"/>
    <cellStyle name="40% - Accent2 9 2 2 2 2 2" xfId="34944"/>
    <cellStyle name="40% - Accent2 9 2 2 2 2 3" xfId="54005"/>
    <cellStyle name="40% - Accent2 9 2 2 2 3" xfId="26666"/>
    <cellStyle name="40% - Accent2 9 2 2 2 4" xfId="45727"/>
    <cellStyle name="40% - Accent2 9 2 2 3" xfId="10094"/>
    <cellStyle name="40% - Accent2 9 2 2 3 2" xfId="18372"/>
    <cellStyle name="40% - Accent2 9 2 2 3 2 2" xfId="37434"/>
    <cellStyle name="40% - Accent2 9 2 2 3 2 3" xfId="56495"/>
    <cellStyle name="40% - Accent2 9 2 2 3 3" xfId="29156"/>
    <cellStyle name="40% - Accent2 9 2 2 3 4" xfId="48217"/>
    <cellStyle name="40% - Accent2 9 2 2 4" xfId="4450"/>
    <cellStyle name="40% - Accent2 9 2 2 4 2" xfId="23560"/>
    <cellStyle name="40% - Accent2 9 2 2 4 3" xfId="42621"/>
    <cellStyle name="40% - Accent2 9 2 2 5" xfId="12776"/>
    <cellStyle name="40% - Accent2 9 2 2 5 2" xfId="31838"/>
    <cellStyle name="40% - Accent2 9 2 2 5 3" xfId="50899"/>
    <cellStyle name="40% - Accent2 9 2 2 6" xfId="20878"/>
    <cellStyle name="40% - Accent2 9 2 2 7" xfId="39939"/>
    <cellStyle name="40% - Accent2 9 2 3" xfId="7599"/>
    <cellStyle name="40% - Accent2 9 2 3 2" xfId="15881"/>
    <cellStyle name="40% - Accent2 9 2 3 2 2" xfId="34943"/>
    <cellStyle name="40% - Accent2 9 2 3 2 3" xfId="54004"/>
    <cellStyle name="40% - Accent2 9 2 3 3" xfId="26665"/>
    <cellStyle name="40% - Accent2 9 2 3 4" xfId="45726"/>
    <cellStyle name="40% - Accent2 9 2 4" xfId="10093"/>
    <cellStyle name="40% - Accent2 9 2 4 2" xfId="18371"/>
    <cellStyle name="40% - Accent2 9 2 4 2 2" xfId="37433"/>
    <cellStyle name="40% - Accent2 9 2 4 2 3" xfId="56494"/>
    <cellStyle name="40% - Accent2 9 2 4 3" xfId="29155"/>
    <cellStyle name="40% - Accent2 9 2 4 4" xfId="48216"/>
    <cellStyle name="40% - Accent2 9 2 5" xfId="4449"/>
    <cellStyle name="40% - Accent2 9 2 5 2" xfId="23559"/>
    <cellStyle name="40% - Accent2 9 2 5 3" xfId="42620"/>
    <cellStyle name="40% - Accent2 9 2 6" xfId="12775"/>
    <cellStyle name="40% - Accent2 9 2 6 2" xfId="31837"/>
    <cellStyle name="40% - Accent2 9 2 6 3" xfId="50898"/>
    <cellStyle name="40% - Accent2 9 2 7" xfId="20877"/>
    <cellStyle name="40% - Accent2 9 2 8" xfId="39938"/>
    <cellStyle name="40% - Accent2 9 3" xfId="1525"/>
    <cellStyle name="40% - Accent2 9 3 2" xfId="1526"/>
    <cellStyle name="40% - Accent2 9 3 2 2" xfId="7602"/>
    <cellStyle name="40% - Accent2 9 3 2 2 2" xfId="15884"/>
    <cellStyle name="40% - Accent2 9 3 2 2 2 2" xfId="34946"/>
    <cellStyle name="40% - Accent2 9 3 2 2 2 3" xfId="54007"/>
    <cellStyle name="40% - Accent2 9 3 2 2 3" xfId="26668"/>
    <cellStyle name="40% - Accent2 9 3 2 2 4" xfId="45729"/>
    <cellStyle name="40% - Accent2 9 3 2 3" xfId="10096"/>
    <cellStyle name="40% - Accent2 9 3 2 3 2" xfId="18374"/>
    <cellStyle name="40% - Accent2 9 3 2 3 2 2" xfId="37436"/>
    <cellStyle name="40% - Accent2 9 3 2 3 2 3" xfId="56497"/>
    <cellStyle name="40% - Accent2 9 3 2 3 3" xfId="29158"/>
    <cellStyle name="40% - Accent2 9 3 2 3 4" xfId="48219"/>
    <cellStyle name="40% - Accent2 9 3 2 4" xfId="4452"/>
    <cellStyle name="40% - Accent2 9 3 2 4 2" xfId="23562"/>
    <cellStyle name="40% - Accent2 9 3 2 4 3" xfId="42623"/>
    <cellStyle name="40% - Accent2 9 3 2 5" xfId="12778"/>
    <cellStyle name="40% - Accent2 9 3 2 5 2" xfId="31840"/>
    <cellStyle name="40% - Accent2 9 3 2 5 3" xfId="50901"/>
    <cellStyle name="40% - Accent2 9 3 2 6" xfId="20880"/>
    <cellStyle name="40% - Accent2 9 3 2 7" xfId="39941"/>
    <cellStyle name="40% - Accent2 9 3 3" xfId="7601"/>
    <cellStyle name="40% - Accent2 9 3 3 2" xfId="15883"/>
    <cellStyle name="40% - Accent2 9 3 3 2 2" xfId="34945"/>
    <cellStyle name="40% - Accent2 9 3 3 2 3" xfId="54006"/>
    <cellStyle name="40% - Accent2 9 3 3 3" xfId="26667"/>
    <cellStyle name="40% - Accent2 9 3 3 4" xfId="45728"/>
    <cellStyle name="40% - Accent2 9 3 4" xfId="10095"/>
    <cellStyle name="40% - Accent2 9 3 4 2" xfId="18373"/>
    <cellStyle name="40% - Accent2 9 3 4 2 2" xfId="37435"/>
    <cellStyle name="40% - Accent2 9 3 4 2 3" xfId="56496"/>
    <cellStyle name="40% - Accent2 9 3 4 3" xfId="29157"/>
    <cellStyle name="40% - Accent2 9 3 4 4" xfId="48218"/>
    <cellStyle name="40% - Accent2 9 3 5" xfId="4451"/>
    <cellStyle name="40% - Accent2 9 3 5 2" xfId="23561"/>
    <cellStyle name="40% - Accent2 9 3 5 3" xfId="42622"/>
    <cellStyle name="40% - Accent2 9 3 6" xfId="12777"/>
    <cellStyle name="40% - Accent2 9 3 6 2" xfId="31839"/>
    <cellStyle name="40% - Accent2 9 3 6 3" xfId="50900"/>
    <cellStyle name="40% - Accent2 9 3 7" xfId="20879"/>
    <cellStyle name="40% - Accent2 9 3 8" xfId="39940"/>
    <cellStyle name="40% - Accent2 9 4" xfId="1527"/>
    <cellStyle name="40% - Accent2 9 4 2" xfId="7603"/>
    <cellStyle name="40% - Accent2 9 4 2 2" xfId="15885"/>
    <cellStyle name="40% - Accent2 9 4 2 2 2" xfId="34947"/>
    <cellStyle name="40% - Accent2 9 4 2 2 3" xfId="54008"/>
    <cellStyle name="40% - Accent2 9 4 2 3" xfId="26669"/>
    <cellStyle name="40% - Accent2 9 4 2 4" xfId="45730"/>
    <cellStyle name="40% - Accent2 9 4 3" xfId="10097"/>
    <cellStyle name="40% - Accent2 9 4 3 2" xfId="18375"/>
    <cellStyle name="40% - Accent2 9 4 3 2 2" xfId="37437"/>
    <cellStyle name="40% - Accent2 9 4 3 2 3" xfId="56498"/>
    <cellStyle name="40% - Accent2 9 4 3 3" xfId="29159"/>
    <cellStyle name="40% - Accent2 9 4 3 4" xfId="48220"/>
    <cellStyle name="40% - Accent2 9 4 4" xfId="4453"/>
    <cellStyle name="40% - Accent2 9 4 4 2" xfId="23563"/>
    <cellStyle name="40% - Accent2 9 4 4 3" xfId="42624"/>
    <cellStyle name="40% - Accent2 9 4 5" xfId="12779"/>
    <cellStyle name="40% - Accent2 9 4 5 2" xfId="31841"/>
    <cellStyle name="40% - Accent2 9 4 5 3" xfId="50902"/>
    <cellStyle name="40% - Accent2 9 4 6" xfId="20881"/>
    <cellStyle name="40% - Accent2 9 4 7" xfId="39942"/>
    <cellStyle name="40% - Accent2 9 5" xfId="1528"/>
    <cellStyle name="40% - Accent2 9 5 2" xfId="7604"/>
    <cellStyle name="40% - Accent2 9 5 2 2" xfId="15886"/>
    <cellStyle name="40% - Accent2 9 5 2 2 2" xfId="34948"/>
    <cellStyle name="40% - Accent2 9 5 2 2 3" xfId="54009"/>
    <cellStyle name="40% - Accent2 9 5 2 3" xfId="26670"/>
    <cellStyle name="40% - Accent2 9 5 2 4" xfId="45731"/>
    <cellStyle name="40% - Accent2 9 5 3" xfId="10098"/>
    <cellStyle name="40% - Accent2 9 5 3 2" xfId="18376"/>
    <cellStyle name="40% - Accent2 9 5 3 2 2" xfId="37438"/>
    <cellStyle name="40% - Accent2 9 5 3 2 3" xfId="56499"/>
    <cellStyle name="40% - Accent2 9 5 3 3" xfId="29160"/>
    <cellStyle name="40% - Accent2 9 5 3 4" xfId="48221"/>
    <cellStyle name="40% - Accent2 9 5 4" xfId="4454"/>
    <cellStyle name="40% - Accent2 9 5 4 2" xfId="23564"/>
    <cellStyle name="40% - Accent2 9 5 4 3" xfId="42625"/>
    <cellStyle name="40% - Accent2 9 5 5" xfId="12780"/>
    <cellStyle name="40% - Accent2 9 5 5 2" xfId="31842"/>
    <cellStyle name="40% - Accent2 9 5 5 3" xfId="50903"/>
    <cellStyle name="40% - Accent2 9 5 6" xfId="20882"/>
    <cellStyle name="40% - Accent2 9 5 7" xfId="39943"/>
    <cellStyle name="40% - Accent2 9 6" xfId="6011"/>
    <cellStyle name="40% - Accent2 9 6 2" xfId="14293"/>
    <cellStyle name="40% - Accent2 9 6 2 2" xfId="33355"/>
    <cellStyle name="40% - Accent2 9 6 2 3" xfId="52416"/>
    <cellStyle name="40% - Accent2 9 6 3" xfId="25077"/>
    <cellStyle name="40% - Accent2 9 6 4" xfId="44138"/>
    <cellStyle name="40% - Accent2 9 7" xfId="7598"/>
    <cellStyle name="40% - Accent2 9 7 2" xfId="15880"/>
    <cellStyle name="40% - Accent2 9 7 2 2" xfId="34942"/>
    <cellStyle name="40% - Accent2 9 7 2 3" xfId="54003"/>
    <cellStyle name="40% - Accent2 9 7 3" xfId="26664"/>
    <cellStyle name="40% - Accent2 9 7 4" xfId="45725"/>
    <cellStyle name="40% - Accent2 9 8" xfId="10092"/>
    <cellStyle name="40% - Accent2 9 8 2" xfId="18370"/>
    <cellStyle name="40% - Accent2 9 8 2 2" xfId="37432"/>
    <cellStyle name="40% - Accent2 9 8 2 3" xfId="56493"/>
    <cellStyle name="40% - Accent2 9 8 3" xfId="29154"/>
    <cellStyle name="40% - Accent2 9 8 4" xfId="48215"/>
    <cellStyle name="40% - Accent2 9 9" xfId="4448"/>
    <cellStyle name="40% - Accent2 9 9 2" xfId="23558"/>
    <cellStyle name="40% - Accent2 9 9 3" xfId="42619"/>
    <cellStyle name="40% - Accent3" xfId="1529" builtinId="39" customBuiltin="1"/>
    <cellStyle name="40% - Accent3 10" xfId="1530"/>
    <cellStyle name="40% - Accent3 10 10" xfId="4456"/>
    <cellStyle name="40% - Accent3 10 10 2" xfId="23566"/>
    <cellStyle name="40% - Accent3 10 10 3" xfId="42627"/>
    <cellStyle name="40% - Accent3 10 11" xfId="12782"/>
    <cellStyle name="40% - Accent3 10 11 2" xfId="31844"/>
    <cellStyle name="40% - Accent3 10 11 3" xfId="50905"/>
    <cellStyle name="40% - Accent3 10 12" xfId="20884"/>
    <cellStyle name="40% - Accent3 10 13" xfId="39945"/>
    <cellStyle name="40% - Accent3 10 2" xfId="1531"/>
    <cellStyle name="40% - Accent3 10 2 2" xfId="1532"/>
    <cellStyle name="40% - Accent3 10 2 2 2" xfId="7608"/>
    <cellStyle name="40% - Accent3 10 2 2 2 2" xfId="15890"/>
    <cellStyle name="40% - Accent3 10 2 2 2 2 2" xfId="34952"/>
    <cellStyle name="40% - Accent3 10 2 2 2 2 3" xfId="54013"/>
    <cellStyle name="40% - Accent3 10 2 2 2 3" xfId="26674"/>
    <cellStyle name="40% - Accent3 10 2 2 2 4" xfId="45735"/>
    <cellStyle name="40% - Accent3 10 2 2 3" xfId="10102"/>
    <cellStyle name="40% - Accent3 10 2 2 3 2" xfId="18380"/>
    <cellStyle name="40% - Accent3 10 2 2 3 2 2" xfId="37442"/>
    <cellStyle name="40% - Accent3 10 2 2 3 2 3" xfId="56503"/>
    <cellStyle name="40% - Accent3 10 2 2 3 3" xfId="29164"/>
    <cellStyle name="40% - Accent3 10 2 2 3 4" xfId="48225"/>
    <cellStyle name="40% - Accent3 10 2 2 4" xfId="4458"/>
    <cellStyle name="40% - Accent3 10 2 2 4 2" xfId="23568"/>
    <cellStyle name="40% - Accent3 10 2 2 4 3" xfId="42629"/>
    <cellStyle name="40% - Accent3 10 2 2 5" xfId="12784"/>
    <cellStyle name="40% - Accent3 10 2 2 5 2" xfId="31846"/>
    <cellStyle name="40% - Accent3 10 2 2 5 3" xfId="50907"/>
    <cellStyle name="40% - Accent3 10 2 2 6" xfId="20886"/>
    <cellStyle name="40% - Accent3 10 2 2 7" xfId="39947"/>
    <cellStyle name="40% - Accent3 10 2 3" xfId="7607"/>
    <cellStyle name="40% - Accent3 10 2 3 2" xfId="15889"/>
    <cellStyle name="40% - Accent3 10 2 3 2 2" xfId="34951"/>
    <cellStyle name="40% - Accent3 10 2 3 2 3" xfId="54012"/>
    <cellStyle name="40% - Accent3 10 2 3 3" xfId="26673"/>
    <cellStyle name="40% - Accent3 10 2 3 4" xfId="45734"/>
    <cellStyle name="40% - Accent3 10 2 4" xfId="10101"/>
    <cellStyle name="40% - Accent3 10 2 4 2" xfId="18379"/>
    <cellStyle name="40% - Accent3 10 2 4 2 2" xfId="37441"/>
    <cellStyle name="40% - Accent3 10 2 4 2 3" xfId="56502"/>
    <cellStyle name="40% - Accent3 10 2 4 3" xfId="29163"/>
    <cellStyle name="40% - Accent3 10 2 4 4" xfId="48224"/>
    <cellStyle name="40% - Accent3 10 2 5" xfId="4457"/>
    <cellStyle name="40% - Accent3 10 2 5 2" xfId="23567"/>
    <cellStyle name="40% - Accent3 10 2 5 3" xfId="42628"/>
    <cellStyle name="40% - Accent3 10 2 6" xfId="12783"/>
    <cellStyle name="40% - Accent3 10 2 6 2" xfId="31845"/>
    <cellStyle name="40% - Accent3 10 2 6 3" xfId="50906"/>
    <cellStyle name="40% - Accent3 10 2 7" xfId="20885"/>
    <cellStyle name="40% - Accent3 10 2 8" xfId="39946"/>
    <cellStyle name="40% - Accent3 10 3" xfId="1533"/>
    <cellStyle name="40% - Accent3 10 3 2" xfId="1534"/>
    <cellStyle name="40% - Accent3 10 3 2 2" xfId="7610"/>
    <cellStyle name="40% - Accent3 10 3 2 2 2" xfId="15892"/>
    <cellStyle name="40% - Accent3 10 3 2 2 2 2" xfId="34954"/>
    <cellStyle name="40% - Accent3 10 3 2 2 2 3" xfId="54015"/>
    <cellStyle name="40% - Accent3 10 3 2 2 3" xfId="26676"/>
    <cellStyle name="40% - Accent3 10 3 2 2 4" xfId="45737"/>
    <cellStyle name="40% - Accent3 10 3 2 3" xfId="10104"/>
    <cellStyle name="40% - Accent3 10 3 2 3 2" xfId="18382"/>
    <cellStyle name="40% - Accent3 10 3 2 3 2 2" xfId="37444"/>
    <cellStyle name="40% - Accent3 10 3 2 3 2 3" xfId="56505"/>
    <cellStyle name="40% - Accent3 10 3 2 3 3" xfId="29166"/>
    <cellStyle name="40% - Accent3 10 3 2 3 4" xfId="48227"/>
    <cellStyle name="40% - Accent3 10 3 2 4" xfId="4460"/>
    <cellStyle name="40% - Accent3 10 3 2 4 2" xfId="23570"/>
    <cellStyle name="40% - Accent3 10 3 2 4 3" xfId="42631"/>
    <cellStyle name="40% - Accent3 10 3 2 5" xfId="12786"/>
    <cellStyle name="40% - Accent3 10 3 2 5 2" xfId="31848"/>
    <cellStyle name="40% - Accent3 10 3 2 5 3" xfId="50909"/>
    <cellStyle name="40% - Accent3 10 3 2 6" xfId="20888"/>
    <cellStyle name="40% - Accent3 10 3 2 7" xfId="39949"/>
    <cellStyle name="40% - Accent3 10 3 3" xfId="7609"/>
    <cellStyle name="40% - Accent3 10 3 3 2" xfId="15891"/>
    <cellStyle name="40% - Accent3 10 3 3 2 2" xfId="34953"/>
    <cellStyle name="40% - Accent3 10 3 3 2 3" xfId="54014"/>
    <cellStyle name="40% - Accent3 10 3 3 3" xfId="26675"/>
    <cellStyle name="40% - Accent3 10 3 3 4" xfId="45736"/>
    <cellStyle name="40% - Accent3 10 3 4" xfId="10103"/>
    <cellStyle name="40% - Accent3 10 3 4 2" xfId="18381"/>
    <cellStyle name="40% - Accent3 10 3 4 2 2" xfId="37443"/>
    <cellStyle name="40% - Accent3 10 3 4 2 3" xfId="56504"/>
    <cellStyle name="40% - Accent3 10 3 4 3" xfId="29165"/>
    <cellStyle name="40% - Accent3 10 3 4 4" xfId="48226"/>
    <cellStyle name="40% - Accent3 10 3 5" xfId="4459"/>
    <cellStyle name="40% - Accent3 10 3 5 2" xfId="23569"/>
    <cellStyle name="40% - Accent3 10 3 5 3" xfId="42630"/>
    <cellStyle name="40% - Accent3 10 3 6" xfId="12785"/>
    <cellStyle name="40% - Accent3 10 3 6 2" xfId="31847"/>
    <cellStyle name="40% - Accent3 10 3 6 3" xfId="50908"/>
    <cellStyle name="40% - Accent3 10 3 7" xfId="20887"/>
    <cellStyle name="40% - Accent3 10 3 8" xfId="39948"/>
    <cellStyle name="40% - Accent3 10 4" xfId="1535"/>
    <cellStyle name="40% - Accent3 10 4 2" xfId="7611"/>
    <cellStyle name="40% - Accent3 10 4 2 2" xfId="15893"/>
    <cellStyle name="40% - Accent3 10 4 2 2 2" xfId="34955"/>
    <cellStyle name="40% - Accent3 10 4 2 2 3" xfId="54016"/>
    <cellStyle name="40% - Accent3 10 4 2 3" xfId="26677"/>
    <cellStyle name="40% - Accent3 10 4 2 4" xfId="45738"/>
    <cellStyle name="40% - Accent3 10 4 3" xfId="10105"/>
    <cellStyle name="40% - Accent3 10 4 3 2" xfId="18383"/>
    <cellStyle name="40% - Accent3 10 4 3 2 2" xfId="37445"/>
    <cellStyle name="40% - Accent3 10 4 3 2 3" xfId="56506"/>
    <cellStyle name="40% - Accent3 10 4 3 3" xfId="29167"/>
    <cellStyle name="40% - Accent3 10 4 3 4" xfId="48228"/>
    <cellStyle name="40% - Accent3 10 4 4" xfId="4461"/>
    <cellStyle name="40% - Accent3 10 4 4 2" xfId="23571"/>
    <cellStyle name="40% - Accent3 10 4 4 3" xfId="42632"/>
    <cellStyle name="40% - Accent3 10 4 5" xfId="12787"/>
    <cellStyle name="40% - Accent3 10 4 5 2" xfId="31849"/>
    <cellStyle name="40% - Accent3 10 4 5 3" xfId="50910"/>
    <cellStyle name="40% - Accent3 10 4 6" xfId="20889"/>
    <cellStyle name="40% - Accent3 10 4 7" xfId="39950"/>
    <cellStyle name="40% - Accent3 10 5" xfId="1536"/>
    <cellStyle name="40% - Accent3 10 5 2" xfId="7612"/>
    <cellStyle name="40% - Accent3 10 5 2 2" xfId="15894"/>
    <cellStyle name="40% - Accent3 10 5 2 2 2" xfId="34956"/>
    <cellStyle name="40% - Accent3 10 5 2 2 3" xfId="54017"/>
    <cellStyle name="40% - Accent3 10 5 2 3" xfId="26678"/>
    <cellStyle name="40% - Accent3 10 5 2 4" xfId="45739"/>
    <cellStyle name="40% - Accent3 10 5 3" xfId="10106"/>
    <cellStyle name="40% - Accent3 10 5 3 2" xfId="18384"/>
    <cellStyle name="40% - Accent3 10 5 3 2 2" xfId="37446"/>
    <cellStyle name="40% - Accent3 10 5 3 2 3" xfId="56507"/>
    <cellStyle name="40% - Accent3 10 5 3 3" xfId="29168"/>
    <cellStyle name="40% - Accent3 10 5 3 4" xfId="48229"/>
    <cellStyle name="40% - Accent3 10 5 4" xfId="4462"/>
    <cellStyle name="40% - Accent3 10 5 4 2" xfId="23572"/>
    <cellStyle name="40% - Accent3 10 5 4 3" xfId="42633"/>
    <cellStyle name="40% - Accent3 10 5 5" xfId="12788"/>
    <cellStyle name="40% - Accent3 10 5 5 2" xfId="31850"/>
    <cellStyle name="40% - Accent3 10 5 5 3" xfId="50911"/>
    <cellStyle name="40% - Accent3 10 5 6" xfId="20890"/>
    <cellStyle name="40% - Accent3 10 5 7" xfId="39951"/>
    <cellStyle name="40% - Accent3 10 6" xfId="4463"/>
    <cellStyle name="40% - Accent3 10 6 2" xfId="12789"/>
    <cellStyle name="40% - Accent3 10 6 2 2" xfId="31851"/>
    <cellStyle name="40% - Accent3 10 6 2 3" xfId="50912"/>
    <cellStyle name="40% - Accent3 10 6 3" xfId="23573"/>
    <cellStyle name="40% - Accent3 10 6 4" xfId="42634"/>
    <cellStyle name="40% - Accent3 10 7" xfId="6027"/>
    <cellStyle name="40% - Accent3 10 7 2" xfId="14309"/>
    <cellStyle name="40% - Accent3 10 7 2 2" xfId="33371"/>
    <cellStyle name="40% - Accent3 10 7 2 3" xfId="52432"/>
    <cellStyle name="40% - Accent3 10 7 3" xfId="25093"/>
    <cellStyle name="40% - Accent3 10 7 4" xfId="44154"/>
    <cellStyle name="40% - Accent3 10 8" xfId="7606"/>
    <cellStyle name="40% - Accent3 10 8 2" xfId="15888"/>
    <cellStyle name="40% - Accent3 10 8 2 2" xfId="34950"/>
    <cellStyle name="40% - Accent3 10 8 2 3" xfId="54011"/>
    <cellStyle name="40% - Accent3 10 8 3" xfId="26672"/>
    <cellStyle name="40% - Accent3 10 8 4" xfId="45733"/>
    <cellStyle name="40% - Accent3 10 9" xfId="10100"/>
    <cellStyle name="40% - Accent3 10 9 2" xfId="18378"/>
    <cellStyle name="40% - Accent3 10 9 2 2" xfId="37440"/>
    <cellStyle name="40% - Accent3 10 9 2 3" xfId="56501"/>
    <cellStyle name="40% - Accent3 10 9 3" xfId="29162"/>
    <cellStyle name="40% - Accent3 10 9 4" xfId="48223"/>
    <cellStyle name="40% - Accent3 11" xfId="1537"/>
    <cellStyle name="40% - Accent3 11 10" xfId="12790"/>
    <cellStyle name="40% - Accent3 11 10 2" xfId="31852"/>
    <cellStyle name="40% - Accent3 11 10 3" xfId="50913"/>
    <cellStyle name="40% - Accent3 11 11" xfId="20891"/>
    <cellStyle name="40% - Accent3 11 12" xfId="39952"/>
    <cellStyle name="40% - Accent3 11 2" xfId="1538"/>
    <cellStyle name="40% - Accent3 11 2 2" xfId="1539"/>
    <cellStyle name="40% - Accent3 11 2 2 2" xfId="7615"/>
    <cellStyle name="40% - Accent3 11 2 2 2 2" xfId="15897"/>
    <cellStyle name="40% - Accent3 11 2 2 2 2 2" xfId="34959"/>
    <cellStyle name="40% - Accent3 11 2 2 2 2 3" xfId="54020"/>
    <cellStyle name="40% - Accent3 11 2 2 2 3" xfId="26681"/>
    <cellStyle name="40% - Accent3 11 2 2 2 4" xfId="45742"/>
    <cellStyle name="40% - Accent3 11 2 2 3" xfId="10109"/>
    <cellStyle name="40% - Accent3 11 2 2 3 2" xfId="18387"/>
    <cellStyle name="40% - Accent3 11 2 2 3 2 2" xfId="37449"/>
    <cellStyle name="40% - Accent3 11 2 2 3 2 3" xfId="56510"/>
    <cellStyle name="40% - Accent3 11 2 2 3 3" xfId="29171"/>
    <cellStyle name="40% - Accent3 11 2 2 3 4" xfId="48232"/>
    <cellStyle name="40% - Accent3 11 2 2 4" xfId="4466"/>
    <cellStyle name="40% - Accent3 11 2 2 4 2" xfId="23576"/>
    <cellStyle name="40% - Accent3 11 2 2 4 3" xfId="42637"/>
    <cellStyle name="40% - Accent3 11 2 2 5" xfId="12792"/>
    <cellStyle name="40% - Accent3 11 2 2 5 2" xfId="31854"/>
    <cellStyle name="40% - Accent3 11 2 2 5 3" xfId="50915"/>
    <cellStyle name="40% - Accent3 11 2 2 6" xfId="20893"/>
    <cellStyle name="40% - Accent3 11 2 2 7" xfId="39954"/>
    <cellStyle name="40% - Accent3 11 2 3" xfId="7614"/>
    <cellStyle name="40% - Accent3 11 2 3 2" xfId="15896"/>
    <cellStyle name="40% - Accent3 11 2 3 2 2" xfId="34958"/>
    <cellStyle name="40% - Accent3 11 2 3 2 3" xfId="54019"/>
    <cellStyle name="40% - Accent3 11 2 3 3" xfId="26680"/>
    <cellStyle name="40% - Accent3 11 2 3 4" xfId="45741"/>
    <cellStyle name="40% - Accent3 11 2 4" xfId="10108"/>
    <cellStyle name="40% - Accent3 11 2 4 2" xfId="18386"/>
    <cellStyle name="40% - Accent3 11 2 4 2 2" xfId="37448"/>
    <cellStyle name="40% - Accent3 11 2 4 2 3" xfId="56509"/>
    <cellStyle name="40% - Accent3 11 2 4 3" xfId="29170"/>
    <cellStyle name="40% - Accent3 11 2 4 4" xfId="48231"/>
    <cellStyle name="40% - Accent3 11 2 5" xfId="4465"/>
    <cellStyle name="40% - Accent3 11 2 5 2" xfId="23575"/>
    <cellStyle name="40% - Accent3 11 2 5 3" xfId="42636"/>
    <cellStyle name="40% - Accent3 11 2 6" xfId="12791"/>
    <cellStyle name="40% - Accent3 11 2 6 2" xfId="31853"/>
    <cellStyle name="40% - Accent3 11 2 6 3" xfId="50914"/>
    <cellStyle name="40% - Accent3 11 2 7" xfId="20892"/>
    <cellStyle name="40% - Accent3 11 2 8" xfId="39953"/>
    <cellStyle name="40% - Accent3 11 3" xfId="1540"/>
    <cellStyle name="40% - Accent3 11 3 2" xfId="7616"/>
    <cellStyle name="40% - Accent3 11 3 2 2" xfId="15898"/>
    <cellStyle name="40% - Accent3 11 3 2 2 2" xfId="34960"/>
    <cellStyle name="40% - Accent3 11 3 2 2 3" xfId="54021"/>
    <cellStyle name="40% - Accent3 11 3 2 3" xfId="26682"/>
    <cellStyle name="40% - Accent3 11 3 2 4" xfId="45743"/>
    <cellStyle name="40% - Accent3 11 3 3" xfId="10110"/>
    <cellStyle name="40% - Accent3 11 3 3 2" xfId="18388"/>
    <cellStyle name="40% - Accent3 11 3 3 2 2" xfId="37450"/>
    <cellStyle name="40% - Accent3 11 3 3 2 3" xfId="56511"/>
    <cellStyle name="40% - Accent3 11 3 3 3" xfId="29172"/>
    <cellStyle name="40% - Accent3 11 3 3 4" xfId="48233"/>
    <cellStyle name="40% - Accent3 11 3 4" xfId="4467"/>
    <cellStyle name="40% - Accent3 11 3 4 2" xfId="23577"/>
    <cellStyle name="40% - Accent3 11 3 4 3" xfId="42638"/>
    <cellStyle name="40% - Accent3 11 3 5" xfId="12793"/>
    <cellStyle name="40% - Accent3 11 3 5 2" xfId="31855"/>
    <cellStyle name="40% - Accent3 11 3 5 3" xfId="50916"/>
    <cellStyle name="40% - Accent3 11 3 6" xfId="20894"/>
    <cellStyle name="40% - Accent3 11 3 7" xfId="39955"/>
    <cellStyle name="40% - Accent3 11 4" xfId="1541"/>
    <cellStyle name="40% - Accent3 11 4 2" xfId="7617"/>
    <cellStyle name="40% - Accent3 11 4 2 2" xfId="15899"/>
    <cellStyle name="40% - Accent3 11 4 2 2 2" xfId="34961"/>
    <cellStyle name="40% - Accent3 11 4 2 2 3" xfId="54022"/>
    <cellStyle name="40% - Accent3 11 4 2 3" xfId="26683"/>
    <cellStyle name="40% - Accent3 11 4 2 4" xfId="45744"/>
    <cellStyle name="40% - Accent3 11 4 3" xfId="10111"/>
    <cellStyle name="40% - Accent3 11 4 3 2" xfId="18389"/>
    <cellStyle name="40% - Accent3 11 4 3 2 2" xfId="37451"/>
    <cellStyle name="40% - Accent3 11 4 3 2 3" xfId="56512"/>
    <cellStyle name="40% - Accent3 11 4 3 3" xfId="29173"/>
    <cellStyle name="40% - Accent3 11 4 3 4" xfId="48234"/>
    <cellStyle name="40% - Accent3 11 4 4" xfId="4468"/>
    <cellStyle name="40% - Accent3 11 4 4 2" xfId="23578"/>
    <cellStyle name="40% - Accent3 11 4 4 3" xfId="42639"/>
    <cellStyle name="40% - Accent3 11 4 5" xfId="12794"/>
    <cellStyle name="40% - Accent3 11 4 5 2" xfId="31856"/>
    <cellStyle name="40% - Accent3 11 4 5 3" xfId="50917"/>
    <cellStyle name="40% - Accent3 11 4 6" xfId="20895"/>
    <cellStyle name="40% - Accent3 11 4 7" xfId="39956"/>
    <cellStyle name="40% - Accent3 11 5" xfId="4469"/>
    <cellStyle name="40% - Accent3 11 5 2" xfId="12795"/>
    <cellStyle name="40% - Accent3 11 5 2 2" xfId="31857"/>
    <cellStyle name="40% - Accent3 11 5 2 3" xfId="50918"/>
    <cellStyle name="40% - Accent3 11 5 3" xfId="23579"/>
    <cellStyle name="40% - Accent3 11 5 4" xfId="42640"/>
    <cellStyle name="40% - Accent3 11 6" xfId="5714"/>
    <cellStyle name="40% - Accent3 11 6 2" xfId="14000"/>
    <cellStyle name="40% - Accent3 11 6 2 2" xfId="33062"/>
    <cellStyle name="40% - Accent3 11 6 2 3" xfId="52123"/>
    <cellStyle name="40% - Accent3 11 6 3" xfId="24784"/>
    <cellStyle name="40% - Accent3 11 6 4" xfId="43845"/>
    <cellStyle name="40% - Accent3 11 7" xfId="7613"/>
    <cellStyle name="40% - Accent3 11 7 2" xfId="15895"/>
    <cellStyle name="40% - Accent3 11 7 2 2" xfId="34957"/>
    <cellStyle name="40% - Accent3 11 7 2 3" xfId="54018"/>
    <cellStyle name="40% - Accent3 11 7 3" xfId="26679"/>
    <cellStyle name="40% - Accent3 11 7 4" xfId="45740"/>
    <cellStyle name="40% - Accent3 11 8" xfId="10107"/>
    <cellStyle name="40% - Accent3 11 8 2" xfId="18385"/>
    <cellStyle name="40% - Accent3 11 8 2 2" xfId="37447"/>
    <cellStyle name="40% - Accent3 11 8 2 3" xfId="56508"/>
    <cellStyle name="40% - Accent3 11 8 3" xfId="29169"/>
    <cellStyle name="40% - Accent3 11 8 4" xfId="48230"/>
    <cellStyle name="40% - Accent3 11 9" xfId="4464"/>
    <cellStyle name="40% - Accent3 11 9 2" xfId="23574"/>
    <cellStyle name="40% - Accent3 11 9 3" xfId="42635"/>
    <cellStyle name="40% - Accent3 12" xfId="1542"/>
    <cellStyle name="40% - Accent3 12 10" xfId="39957"/>
    <cellStyle name="40% - Accent3 12 2" xfId="1543"/>
    <cellStyle name="40% - Accent3 12 2 2" xfId="7619"/>
    <cellStyle name="40% - Accent3 12 2 2 2" xfId="15901"/>
    <cellStyle name="40% - Accent3 12 2 2 2 2" xfId="34963"/>
    <cellStyle name="40% - Accent3 12 2 2 2 3" xfId="54024"/>
    <cellStyle name="40% - Accent3 12 2 2 3" xfId="26685"/>
    <cellStyle name="40% - Accent3 12 2 2 4" xfId="45746"/>
    <cellStyle name="40% - Accent3 12 2 3" xfId="10113"/>
    <cellStyle name="40% - Accent3 12 2 3 2" xfId="18391"/>
    <cellStyle name="40% - Accent3 12 2 3 2 2" xfId="37453"/>
    <cellStyle name="40% - Accent3 12 2 3 2 3" xfId="56514"/>
    <cellStyle name="40% - Accent3 12 2 3 3" xfId="29175"/>
    <cellStyle name="40% - Accent3 12 2 3 4" xfId="48236"/>
    <cellStyle name="40% - Accent3 12 2 4" xfId="4471"/>
    <cellStyle name="40% - Accent3 12 2 4 2" xfId="23581"/>
    <cellStyle name="40% - Accent3 12 2 4 3" xfId="42642"/>
    <cellStyle name="40% - Accent3 12 2 5" xfId="12797"/>
    <cellStyle name="40% - Accent3 12 2 5 2" xfId="31859"/>
    <cellStyle name="40% - Accent3 12 2 5 3" xfId="50920"/>
    <cellStyle name="40% - Accent3 12 2 6" xfId="20897"/>
    <cellStyle name="40% - Accent3 12 2 7" xfId="39958"/>
    <cellStyle name="40% - Accent3 12 3" xfId="4472"/>
    <cellStyle name="40% - Accent3 12 3 2" xfId="12798"/>
    <cellStyle name="40% - Accent3 12 3 2 2" xfId="31860"/>
    <cellStyle name="40% - Accent3 12 3 2 3" xfId="50921"/>
    <cellStyle name="40% - Accent3 12 3 3" xfId="23582"/>
    <cellStyle name="40% - Accent3 12 3 4" xfId="42643"/>
    <cellStyle name="40% - Accent3 12 4" xfId="6042"/>
    <cellStyle name="40% - Accent3 12 4 2" xfId="14324"/>
    <cellStyle name="40% - Accent3 12 4 2 2" xfId="33386"/>
    <cellStyle name="40% - Accent3 12 4 2 3" xfId="52447"/>
    <cellStyle name="40% - Accent3 12 4 3" xfId="25108"/>
    <cellStyle name="40% - Accent3 12 4 4" xfId="44169"/>
    <cellStyle name="40% - Accent3 12 5" xfId="7618"/>
    <cellStyle name="40% - Accent3 12 5 2" xfId="15900"/>
    <cellStyle name="40% - Accent3 12 5 2 2" xfId="34962"/>
    <cellStyle name="40% - Accent3 12 5 2 3" xfId="54023"/>
    <cellStyle name="40% - Accent3 12 5 3" xfId="26684"/>
    <cellStyle name="40% - Accent3 12 5 4" xfId="45745"/>
    <cellStyle name="40% - Accent3 12 6" xfId="10112"/>
    <cellStyle name="40% - Accent3 12 6 2" xfId="18390"/>
    <cellStyle name="40% - Accent3 12 6 2 2" xfId="37452"/>
    <cellStyle name="40% - Accent3 12 6 2 3" xfId="56513"/>
    <cellStyle name="40% - Accent3 12 6 3" xfId="29174"/>
    <cellStyle name="40% - Accent3 12 6 4" xfId="48235"/>
    <cellStyle name="40% - Accent3 12 7" xfId="4470"/>
    <cellStyle name="40% - Accent3 12 7 2" xfId="23580"/>
    <cellStyle name="40% - Accent3 12 7 3" xfId="42641"/>
    <cellStyle name="40% - Accent3 12 8" xfId="12796"/>
    <cellStyle name="40% - Accent3 12 8 2" xfId="31858"/>
    <cellStyle name="40% - Accent3 12 8 3" xfId="50919"/>
    <cellStyle name="40% - Accent3 12 9" xfId="20896"/>
    <cellStyle name="40% - Accent3 13" xfId="1544"/>
    <cellStyle name="40% - Accent3 13 10" xfId="39959"/>
    <cellStyle name="40% - Accent3 13 2" xfId="1545"/>
    <cellStyle name="40% - Accent3 13 2 2" xfId="7621"/>
    <cellStyle name="40% - Accent3 13 2 2 2" xfId="15903"/>
    <cellStyle name="40% - Accent3 13 2 2 2 2" xfId="34965"/>
    <cellStyle name="40% - Accent3 13 2 2 2 3" xfId="54026"/>
    <cellStyle name="40% - Accent3 13 2 2 3" xfId="26687"/>
    <cellStyle name="40% - Accent3 13 2 2 4" xfId="45748"/>
    <cellStyle name="40% - Accent3 13 2 3" xfId="10115"/>
    <cellStyle name="40% - Accent3 13 2 3 2" xfId="18393"/>
    <cellStyle name="40% - Accent3 13 2 3 2 2" xfId="37455"/>
    <cellStyle name="40% - Accent3 13 2 3 2 3" xfId="56516"/>
    <cellStyle name="40% - Accent3 13 2 3 3" xfId="29177"/>
    <cellStyle name="40% - Accent3 13 2 3 4" xfId="48238"/>
    <cellStyle name="40% - Accent3 13 2 4" xfId="4474"/>
    <cellStyle name="40% - Accent3 13 2 4 2" xfId="23584"/>
    <cellStyle name="40% - Accent3 13 2 4 3" xfId="42645"/>
    <cellStyle name="40% - Accent3 13 2 5" xfId="12800"/>
    <cellStyle name="40% - Accent3 13 2 5 2" xfId="31862"/>
    <cellStyle name="40% - Accent3 13 2 5 3" xfId="50923"/>
    <cellStyle name="40% - Accent3 13 2 6" xfId="20899"/>
    <cellStyle name="40% - Accent3 13 2 7" xfId="39960"/>
    <cellStyle name="40% - Accent3 13 3" xfId="4475"/>
    <cellStyle name="40% - Accent3 13 3 2" xfId="12801"/>
    <cellStyle name="40% - Accent3 13 3 2 2" xfId="31863"/>
    <cellStyle name="40% - Accent3 13 3 2 3" xfId="50924"/>
    <cellStyle name="40% - Accent3 13 3 3" xfId="23585"/>
    <cellStyle name="40% - Accent3 13 3 4" xfId="42646"/>
    <cellStyle name="40% - Accent3 13 4" xfId="6056"/>
    <cellStyle name="40% - Accent3 13 4 2" xfId="14338"/>
    <cellStyle name="40% - Accent3 13 4 2 2" xfId="33400"/>
    <cellStyle name="40% - Accent3 13 4 2 3" xfId="52461"/>
    <cellStyle name="40% - Accent3 13 4 3" xfId="25122"/>
    <cellStyle name="40% - Accent3 13 4 4" xfId="44183"/>
    <cellStyle name="40% - Accent3 13 5" xfId="7620"/>
    <cellStyle name="40% - Accent3 13 5 2" xfId="15902"/>
    <cellStyle name="40% - Accent3 13 5 2 2" xfId="34964"/>
    <cellStyle name="40% - Accent3 13 5 2 3" xfId="54025"/>
    <cellStyle name="40% - Accent3 13 5 3" xfId="26686"/>
    <cellStyle name="40% - Accent3 13 5 4" xfId="45747"/>
    <cellStyle name="40% - Accent3 13 6" xfId="10114"/>
    <cellStyle name="40% - Accent3 13 6 2" xfId="18392"/>
    <cellStyle name="40% - Accent3 13 6 2 2" xfId="37454"/>
    <cellStyle name="40% - Accent3 13 6 2 3" xfId="56515"/>
    <cellStyle name="40% - Accent3 13 6 3" xfId="29176"/>
    <cellStyle name="40% - Accent3 13 6 4" xfId="48237"/>
    <cellStyle name="40% - Accent3 13 7" xfId="4473"/>
    <cellStyle name="40% - Accent3 13 7 2" xfId="23583"/>
    <cellStyle name="40% - Accent3 13 7 3" xfId="42644"/>
    <cellStyle name="40% - Accent3 13 8" xfId="12799"/>
    <cellStyle name="40% - Accent3 13 8 2" xfId="31861"/>
    <cellStyle name="40% - Accent3 13 8 3" xfId="50922"/>
    <cellStyle name="40% - Accent3 13 9" xfId="20898"/>
    <cellStyle name="40% - Accent3 14" xfId="1546"/>
    <cellStyle name="40% - Accent3 14 2" xfId="4477"/>
    <cellStyle name="40% - Accent3 14 2 2" xfId="12803"/>
    <cellStyle name="40% - Accent3 14 2 2 2" xfId="31865"/>
    <cellStyle name="40% - Accent3 14 2 2 3" xfId="50926"/>
    <cellStyle name="40% - Accent3 14 2 3" xfId="23587"/>
    <cellStyle name="40% - Accent3 14 2 4" xfId="42648"/>
    <cellStyle name="40% - Accent3 14 3" xfId="6070"/>
    <cellStyle name="40% - Accent3 14 3 2" xfId="14352"/>
    <cellStyle name="40% - Accent3 14 3 2 2" xfId="33414"/>
    <cellStyle name="40% - Accent3 14 3 2 3" xfId="52475"/>
    <cellStyle name="40% - Accent3 14 3 3" xfId="25136"/>
    <cellStyle name="40% - Accent3 14 3 4" xfId="44197"/>
    <cellStyle name="40% - Accent3 14 4" xfId="7622"/>
    <cellStyle name="40% - Accent3 14 4 2" xfId="15904"/>
    <cellStyle name="40% - Accent3 14 4 2 2" xfId="34966"/>
    <cellStyle name="40% - Accent3 14 4 2 3" xfId="54027"/>
    <cellStyle name="40% - Accent3 14 4 3" xfId="26688"/>
    <cellStyle name="40% - Accent3 14 4 4" xfId="45749"/>
    <cellStyle name="40% - Accent3 14 5" xfId="10116"/>
    <cellStyle name="40% - Accent3 14 5 2" xfId="18394"/>
    <cellStyle name="40% - Accent3 14 5 2 2" xfId="37456"/>
    <cellStyle name="40% - Accent3 14 5 2 3" xfId="56517"/>
    <cellStyle name="40% - Accent3 14 5 3" xfId="29178"/>
    <cellStyle name="40% - Accent3 14 5 4" xfId="48239"/>
    <cellStyle name="40% - Accent3 14 6" xfId="4476"/>
    <cellStyle name="40% - Accent3 14 6 2" xfId="23586"/>
    <cellStyle name="40% - Accent3 14 6 3" xfId="42647"/>
    <cellStyle name="40% - Accent3 14 7" xfId="12802"/>
    <cellStyle name="40% - Accent3 14 7 2" xfId="31864"/>
    <cellStyle name="40% - Accent3 14 7 3" xfId="50925"/>
    <cellStyle name="40% - Accent3 14 8" xfId="20900"/>
    <cellStyle name="40% - Accent3 14 9" xfId="39961"/>
    <cellStyle name="40% - Accent3 15" xfId="1547"/>
    <cellStyle name="40% - Accent3 15 2" xfId="7623"/>
    <cellStyle name="40% - Accent3 15 2 2" xfId="15905"/>
    <cellStyle name="40% - Accent3 15 2 2 2" xfId="34967"/>
    <cellStyle name="40% - Accent3 15 2 2 3" xfId="54028"/>
    <cellStyle name="40% - Accent3 15 2 3" xfId="26689"/>
    <cellStyle name="40% - Accent3 15 2 4" xfId="45750"/>
    <cellStyle name="40% - Accent3 15 3" xfId="10117"/>
    <cellStyle name="40% - Accent3 15 3 2" xfId="18395"/>
    <cellStyle name="40% - Accent3 15 3 2 2" xfId="37457"/>
    <cellStyle name="40% - Accent3 15 3 2 3" xfId="56518"/>
    <cellStyle name="40% - Accent3 15 3 3" xfId="29179"/>
    <cellStyle name="40% - Accent3 15 3 4" xfId="48240"/>
    <cellStyle name="40% - Accent3 15 4" xfId="4478"/>
    <cellStyle name="40% - Accent3 15 4 2" xfId="23588"/>
    <cellStyle name="40% - Accent3 15 4 3" xfId="42649"/>
    <cellStyle name="40% - Accent3 15 5" xfId="12804"/>
    <cellStyle name="40% - Accent3 15 5 2" xfId="31866"/>
    <cellStyle name="40% - Accent3 15 5 3" xfId="50927"/>
    <cellStyle name="40% - Accent3 15 6" xfId="20901"/>
    <cellStyle name="40% - Accent3 15 7" xfId="39962"/>
    <cellStyle name="40% - Accent3 16" xfId="4479"/>
    <cellStyle name="40% - Accent3 16 2" xfId="12805"/>
    <cellStyle name="40% - Accent3 16 2 2" xfId="31867"/>
    <cellStyle name="40% - Accent3 16 2 3" xfId="50928"/>
    <cellStyle name="40% - Accent3 16 3" xfId="23589"/>
    <cellStyle name="40% - Accent3 16 4" xfId="42650"/>
    <cellStyle name="40% - Accent3 17" xfId="5623"/>
    <cellStyle name="40% - Accent3 17 2" xfId="13913"/>
    <cellStyle name="40% - Accent3 17 2 2" xfId="32975"/>
    <cellStyle name="40% - Accent3 17 2 3" xfId="52036"/>
    <cellStyle name="40% - Accent3 17 3" xfId="24697"/>
    <cellStyle name="40% - Accent3 17 4" xfId="43758"/>
    <cellStyle name="40% - Accent3 18" xfId="7605"/>
    <cellStyle name="40% - Accent3 18 2" xfId="15887"/>
    <cellStyle name="40% - Accent3 18 2 2" xfId="34949"/>
    <cellStyle name="40% - Accent3 18 2 3" xfId="54010"/>
    <cellStyle name="40% - Accent3 18 3" xfId="26671"/>
    <cellStyle name="40% - Accent3 18 4" xfId="45732"/>
    <cellStyle name="40% - Accent3 19" xfId="10099"/>
    <cellStyle name="40% - Accent3 19 2" xfId="18377"/>
    <cellStyle name="40% - Accent3 19 2 2" xfId="37439"/>
    <cellStyle name="40% - Accent3 19 2 3" xfId="56500"/>
    <cellStyle name="40% - Accent3 19 3" xfId="29161"/>
    <cellStyle name="40% - Accent3 19 4" xfId="48222"/>
    <cellStyle name="40% - Accent3 2" xfId="1548"/>
    <cellStyle name="40% - Accent3 2 10" xfId="1549"/>
    <cellStyle name="40% - Accent3 2 10 2" xfId="7625"/>
    <cellStyle name="40% - Accent3 2 10 2 2" xfId="15907"/>
    <cellStyle name="40% - Accent3 2 10 2 2 2" xfId="34969"/>
    <cellStyle name="40% - Accent3 2 10 2 2 3" xfId="54030"/>
    <cellStyle name="40% - Accent3 2 10 2 3" xfId="26691"/>
    <cellStyle name="40% - Accent3 2 10 2 4" xfId="45752"/>
    <cellStyle name="40% - Accent3 2 10 3" xfId="10119"/>
    <cellStyle name="40% - Accent3 2 10 3 2" xfId="18397"/>
    <cellStyle name="40% - Accent3 2 10 3 2 2" xfId="37459"/>
    <cellStyle name="40% - Accent3 2 10 3 2 3" xfId="56520"/>
    <cellStyle name="40% - Accent3 2 10 3 3" xfId="29181"/>
    <cellStyle name="40% - Accent3 2 10 3 4" xfId="48242"/>
    <cellStyle name="40% - Accent3 2 10 4" xfId="4481"/>
    <cellStyle name="40% - Accent3 2 10 4 2" xfId="23591"/>
    <cellStyle name="40% - Accent3 2 10 4 3" xfId="42652"/>
    <cellStyle name="40% - Accent3 2 10 5" xfId="12807"/>
    <cellStyle name="40% - Accent3 2 10 5 2" xfId="31869"/>
    <cellStyle name="40% - Accent3 2 10 5 3" xfId="50930"/>
    <cellStyle name="40% - Accent3 2 10 6" xfId="20903"/>
    <cellStyle name="40% - Accent3 2 10 7" xfId="39964"/>
    <cellStyle name="40% - Accent3 2 11" xfId="1550"/>
    <cellStyle name="40% - Accent3 2 11 2" xfId="7626"/>
    <cellStyle name="40% - Accent3 2 11 2 2" xfId="15908"/>
    <cellStyle name="40% - Accent3 2 11 2 2 2" xfId="34970"/>
    <cellStyle name="40% - Accent3 2 11 2 2 3" xfId="54031"/>
    <cellStyle name="40% - Accent3 2 11 2 3" xfId="26692"/>
    <cellStyle name="40% - Accent3 2 11 2 4" xfId="45753"/>
    <cellStyle name="40% - Accent3 2 11 3" xfId="10120"/>
    <cellStyle name="40% - Accent3 2 11 3 2" xfId="18398"/>
    <cellStyle name="40% - Accent3 2 11 3 2 2" xfId="37460"/>
    <cellStyle name="40% - Accent3 2 11 3 2 3" xfId="56521"/>
    <cellStyle name="40% - Accent3 2 11 3 3" xfId="29182"/>
    <cellStyle name="40% - Accent3 2 11 3 4" xfId="48243"/>
    <cellStyle name="40% - Accent3 2 11 4" xfId="4482"/>
    <cellStyle name="40% - Accent3 2 11 4 2" xfId="23592"/>
    <cellStyle name="40% - Accent3 2 11 4 3" xfId="42653"/>
    <cellStyle name="40% - Accent3 2 11 5" xfId="12808"/>
    <cellStyle name="40% - Accent3 2 11 5 2" xfId="31870"/>
    <cellStyle name="40% - Accent3 2 11 5 3" xfId="50931"/>
    <cellStyle name="40% - Accent3 2 11 6" xfId="20904"/>
    <cellStyle name="40% - Accent3 2 11 7" xfId="39965"/>
    <cellStyle name="40% - Accent3 2 12" xfId="4483"/>
    <cellStyle name="40% - Accent3 2 12 2" xfId="12809"/>
    <cellStyle name="40% - Accent3 2 12 2 2" xfId="31871"/>
    <cellStyle name="40% - Accent3 2 12 2 3" xfId="50932"/>
    <cellStyle name="40% - Accent3 2 12 3" xfId="23593"/>
    <cellStyle name="40% - Accent3 2 12 4" xfId="42654"/>
    <cellStyle name="40% - Accent3 2 13" xfId="5641"/>
    <cellStyle name="40% - Accent3 2 13 2" xfId="13930"/>
    <cellStyle name="40% - Accent3 2 13 2 2" xfId="32992"/>
    <cellStyle name="40% - Accent3 2 13 2 3" xfId="52053"/>
    <cellStyle name="40% - Accent3 2 13 3" xfId="24714"/>
    <cellStyle name="40% - Accent3 2 13 4" xfId="43775"/>
    <cellStyle name="40% - Accent3 2 14" xfId="7624"/>
    <cellStyle name="40% - Accent3 2 14 2" xfId="15906"/>
    <cellStyle name="40% - Accent3 2 14 2 2" xfId="34968"/>
    <cellStyle name="40% - Accent3 2 14 2 3" xfId="54029"/>
    <cellStyle name="40% - Accent3 2 14 3" xfId="26690"/>
    <cellStyle name="40% - Accent3 2 14 4" xfId="45751"/>
    <cellStyle name="40% - Accent3 2 15" xfId="10118"/>
    <cellStyle name="40% - Accent3 2 15 2" xfId="18396"/>
    <cellStyle name="40% - Accent3 2 15 2 2" xfId="37458"/>
    <cellStyle name="40% - Accent3 2 15 2 3" xfId="56519"/>
    <cellStyle name="40% - Accent3 2 15 3" xfId="29180"/>
    <cellStyle name="40% - Accent3 2 15 4" xfId="48241"/>
    <cellStyle name="40% - Accent3 2 16" xfId="4480"/>
    <cellStyle name="40% - Accent3 2 16 2" xfId="23590"/>
    <cellStyle name="40% - Accent3 2 16 3" xfId="42651"/>
    <cellStyle name="40% - Accent3 2 17" xfId="12806"/>
    <cellStyle name="40% - Accent3 2 17 2" xfId="31868"/>
    <cellStyle name="40% - Accent3 2 17 3" xfId="50929"/>
    <cellStyle name="40% - Accent3 2 18" xfId="20902"/>
    <cellStyle name="40% - Accent3 2 19" xfId="39963"/>
    <cellStyle name="40% - Accent3 2 2" xfId="1551"/>
    <cellStyle name="40% - Accent3 2 2 10" xfId="5671"/>
    <cellStyle name="40% - Accent3 2 2 10 2" xfId="13957"/>
    <cellStyle name="40% - Accent3 2 2 10 2 2" xfId="33019"/>
    <cellStyle name="40% - Accent3 2 2 10 2 3" xfId="52080"/>
    <cellStyle name="40% - Accent3 2 2 10 3" xfId="24741"/>
    <cellStyle name="40% - Accent3 2 2 10 4" xfId="43802"/>
    <cellStyle name="40% - Accent3 2 2 11" xfId="7627"/>
    <cellStyle name="40% - Accent3 2 2 11 2" xfId="15909"/>
    <cellStyle name="40% - Accent3 2 2 11 2 2" xfId="34971"/>
    <cellStyle name="40% - Accent3 2 2 11 2 3" xfId="54032"/>
    <cellStyle name="40% - Accent3 2 2 11 3" xfId="26693"/>
    <cellStyle name="40% - Accent3 2 2 11 4" xfId="45754"/>
    <cellStyle name="40% - Accent3 2 2 12" xfId="10121"/>
    <cellStyle name="40% - Accent3 2 2 12 2" xfId="18399"/>
    <cellStyle name="40% - Accent3 2 2 12 2 2" xfId="37461"/>
    <cellStyle name="40% - Accent3 2 2 12 2 3" xfId="56522"/>
    <cellStyle name="40% - Accent3 2 2 12 3" xfId="29183"/>
    <cellStyle name="40% - Accent3 2 2 12 4" xfId="48244"/>
    <cellStyle name="40% - Accent3 2 2 13" xfId="4484"/>
    <cellStyle name="40% - Accent3 2 2 13 2" xfId="23594"/>
    <cellStyle name="40% - Accent3 2 2 13 3" xfId="42655"/>
    <cellStyle name="40% - Accent3 2 2 14" xfId="12810"/>
    <cellStyle name="40% - Accent3 2 2 14 2" xfId="31872"/>
    <cellStyle name="40% - Accent3 2 2 14 3" xfId="50933"/>
    <cellStyle name="40% - Accent3 2 2 15" xfId="20905"/>
    <cellStyle name="40% - Accent3 2 2 16" xfId="39966"/>
    <cellStyle name="40% - Accent3 2 2 2" xfId="1552"/>
    <cellStyle name="40% - Accent3 2 2 2 10" xfId="4485"/>
    <cellStyle name="40% - Accent3 2 2 2 10 2" xfId="23595"/>
    <cellStyle name="40% - Accent3 2 2 2 10 3" xfId="42656"/>
    <cellStyle name="40% - Accent3 2 2 2 11" xfId="12811"/>
    <cellStyle name="40% - Accent3 2 2 2 11 2" xfId="31873"/>
    <cellStyle name="40% - Accent3 2 2 2 11 3" xfId="50934"/>
    <cellStyle name="40% - Accent3 2 2 2 12" xfId="20906"/>
    <cellStyle name="40% - Accent3 2 2 2 13" xfId="39967"/>
    <cellStyle name="40% - Accent3 2 2 2 2" xfId="1553"/>
    <cellStyle name="40% - Accent3 2 2 2 2 2" xfId="1554"/>
    <cellStyle name="40% - Accent3 2 2 2 2 2 2" xfId="7630"/>
    <cellStyle name="40% - Accent3 2 2 2 2 2 2 2" xfId="15912"/>
    <cellStyle name="40% - Accent3 2 2 2 2 2 2 2 2" xfId="34974"/>
    <cellStyle name="40% - Accent3 2 2 2 2 2 2 2 3" xfId="54035"/>
    <cellStyle name="40% - Accent3 2 2 2 2 2 2 3" xfId="26696"/>
    <cellStyle name="40% - Accent3 2 2 2 2 2 2 4" xfId="45757"/>
    <cellStyle name="40% - Accent3 2 2 2 2 2 3" xfId="10124"/>
    <cellStyle name="40% - Accent3 2 2 2 2 2 3 2" xfId="18402"/>
    <cellStyle name="40% - Accent3 2 2 2 2 2 3 2 2" xfId="37464"/>
    <cellStyle name="40% - Accent3 2 2 2 2 2 3 2 3" xfId="56525"/>
    <cellStyle name="40% - Accent3 2 2 2 2 2 3 3" xfId="29186"/>
    <cellStyle name="40% - Accent3 2 2 2 2 2 3 4" xfId="48247"/>
    <cellStyle name="40% - Accent3 2 2 2 2 2 4" xfId="4487"/>
    <cellStyle name="40% - Accent3 2 2 2 2 2 4 2" xfId="23597"/>
    <cellStyle name="40% - Accent3 2 2 2 2 2 4 3" xfId="42658"/>
    <cellStyle name="40% - Accent3 2 2 2 2 2 5" xfId="12813"/>
    <cellStyle name="40% - Accent3 2 2 2 2 2 5 2" xfId="31875"/>
    <cellStyle name="40% - Accent3 2 2 2 2 2 5 3" xfId="50936"/>
    <cellStyle name="40% - Accent3 2 2 2 2 2 6" xfId="20908"/>
    <cellStyle name="40% - Accent3 2 2 2 2 2 7" xfId="39969"/>
    <cellStyle name="40% - Accent3 2 2 2 2 3" xfId="7629"/>
    <cellStyle name="40% - Accent3 2 2 2 2 3 2" xfId="15911"/>
    <cellStyle name="40% - Accent3 2 2 2 2 3 2 2" xfId="34973"/>
    <cellStyle name="40% - Accent3 2 2 2 2 3 2 3" xfId="54034"/>
    <cellStyle name="40% - Accent3 2 2 2 2 3 3" xfId="26695"/>
    <cellStyle name="40% - Accent3 2 2 2 2 3 4" xfId="45756"/>
    <cellStyle name="40% - Accent3 2 2 2 2 4" xfId="10123"/>
    <cellStyle name="40% - Accent3 2 2 2 2 4 2" xfId="18401"/>
    <cellStyle name="40% - Accent3 2 2 2 2 4 2 2" xfId="37463"/>
    <cellStyle name="40% - Accent3 2 2 2 2 4 2 3" xfId="56524"/>
    <cellStyle name="40% - Accent3 2 2 2 2 4 3" xfId="29185"/>
    <cellStyle name="40% - Accent3 2 2 2 2 4 4" xfId="48246"/>
    <cellStyle name="40% - Accent3 2 2 2 2 5" xfId="4486"/>
    <cellStyle name="40% - Accent3 2 2 2 2 5 2" xfId="23596"/>
    <cellStyle name="40% - Accent3 2 2 2 2 5 3" xfId="42657"/>
    <cellStyle name="40% - Accent3 2 2 2 2 6" xfId="12812"/>
    <cellStyle name="40% - Accent3 2 2 2 2 6 2" xfId="31874"/>
    <cellStyle name="40% - Accent3 2 2 2 2 6 3" xfId="50935"/>
    <cellStyle name="40% - Accent3 2 2 2 2 7" xfId="20907"/>
    <cellStyle name="40% - Accent3 2 2 2 2 8" xfId="39968"/>
    <cellStyle name="40% - Accent3 2 2 2 3" xfId="1555"/>
    <cellStyle name="40% - Accent3 2 2 2 3 2" xfId="1556"/>
    <cellStyle name="40% - Accent3 2 2 2 3 2 2" xfId="7632"/>
    <cellStyle name="40% - Accent3 2 2 2 3 2 2 2" xfId="15914"/>
    <cellStyle name="40% - Accent3 2 2 2 3 2 2 2 2" xfId="34976"/>
    <cellStyle name="40% - Accent3 2 2 2 3 2 2 2 3" xfId="54037"/>
    <cellStyle name="40% - Accent3 2 2 2 3 2 2 3" xfId="26698"/>
    <cellStyle name="40% - Accent3 2 2 2 3 2 2 4" xfId="45759"/>
    <cellStyle name="40% - Accent3 2 2 2 3 2 3" xfId="10126"/>
    <cellStyle name="40% - Accent3 2 2 2 3 2 3 2" xfId="18404"/>
    <cellStyle name="40% - Accent3 2 2 2 3 2 3 2 2" xfId="37466"/>
    <cellStyle name="40% - Accent3 2 2 2 3 2 3 2 3" xfId="56527"/>
    <cellStyle name="40% - Accent3 2 2 2 3 2 3 3" xfId="29188"/>
    <cellStyle name="40% - Accent3 2 2 2 3 2 3 4" xfId="48249"/>
    <cellStyle name="40% - Accent3 2 2 2 3 2 4" xfId="4489"/>
    <cellStyle name="40% - Accent3 2 2 2 3 2 4 2" xfId="23599"/>
    <cellStyle name="40% - Accent3 2 2 2 3 2 4 3" xfId="42660"/>
    <cellStyle name="40% - Accent3 2 2 2 3 2 5" xfId="12815"/>
    <cellStyle name="40% - Accent3 2 2 2 3 2 5 2" xfId="31877"/>
    <cellStyle name="40% - Accent3 2 2 2 3 2 5 3" xfId="50938"/>
    <cellStyle name="40% - Accent3 2 2 2 3 2 6" xfId="20910"/>
    <cellStyle name="40% - Accent3 2 2 2 3 2 7" xfId="39971"/>
    <cellStyle name="40% - Accent3 2 2 2 3 3" xfId="7631"/>
    <cellStyle name="40% - Accent3 2 2 2 3 3 2" xfId="15913"/>
    <cellStyle name="40% - Accent3 2 2 2 3 3 2 2" xfId="34975"/>
    <cellStyle name="40% - Accent3 2 2 2 3 3 2 3" xfId="54036"/>
    <cellStyle name="40% - Accent3 2 2 2 3 3 3" xfId="26697"/>
    <cellStyle name="40% - Accent3 2 2 2 3 3 4" xfId="45758"/>
    <cellStyle name="40% - Accent3 2 2 2 3 4" xfId="10125"/>
    <cellStyle name="40% - Accent3 2 2 2 3 4 2" xfId="18403"/>
    <cellStyle name="40% - Accent3 2 2 2 3 4 2 2" xfId="37465"/>
    <cellStyle name="40% - Accent3 2 2 2 3 4 2 3" xfId="56526"/>
    <cellStyle name="40% - Accent3 2 2 2 3 4 3" xfId="29187"/>
    <cellStyle name="40% - Accent3 2 2 2 3 4 4" xfId="48248"/>
    <cellStyle name="40% - Accent3 2 2 2 3 5" xfId="4488"/>
    <cellStyle name="40% - Accent3 2 2 2 3 5 2" xfId="23598"/>
    <cellStyle name="40% - Accent3 2 2 2 3 5 3" xfId="42659"/>
    <cellStyle name="40% - Accent3 2 2 2 3 6" xfId="12814"/>
    <cellStyle name="40% - Accent3 2 2 2 3 6 2" xfId="31876"/>
    <cellStyle name="40% - Accent3 2 2 2 3 6 3" xfId="50937"/>
    <cellStyle name="40% - Accent3 2 2 2 3 7" xfId="20909"/>
    <cellStyle name="40% - Accent3 2 2 2 3 8" xfId="39970"/>
    <cellStyle name="40% - Accent3 2 2 2 4" xfId="1557"/>
    <cellStyle name="40% - Accent3 2 2 2 4 2" xfId="7633"/>
    <cellStyle name="40% - Accent3 2 2 2 4 2 2" xfId="15915"/>
    <cellStyle name="40% - Accent3 2 2 2 4 2 2 2" xfId="34977"/>
    <cellStyle name="40% - Accent3 2 2 2 4 2 2 3" xfId="54038"/>
    <cellStyle name="40% - Accent3 2 2 2 4 2 3" xfId="26699"/>
    <cellStyle name="40% - Accent3 2 2 2 4 2 4" xfId="45760"/>
    <cellStyle name="40% - Accent3 2 2 2 4 3" xfId="10127"/>
    <cellStyle name="40% - Accent3 2 2 2 4 3 2" xfId="18405"/>
    <cellStyle name="40% - Accent3 2 2 2 4 3 2 2" xfId="37467"/>
    <cellStyle name="40% - Accent3 2 2 2 4 3 2 3" xfId="56528"/>
    <cellStyle name="40% - Accent3 2 2 2 4 3 3" xfId="29189"/>
    <cellStyle name="40% - Accent3 2 2 2 4 3 4" xfId="48250"/>
    <cellStyle name="40% - Accent3 2 2 2 4 4" xfId="4490"/>
    <cellStyle name="40% - Accent3 2 2 2 4 4 2" xfId="23600"/>
    <cellStyle name="40% - Accent3 2 2 2 4 4 3" xfId="42661"/>
    <cellStyle name="40% - Accent3 2 2 2 4 5" xfId="12816"/>
    <cellStyle name="40% - Accent3 2 2 2 4 5 2" xfId="31878"/>
    <cellStyle name="40% - Accent3 2 2 2 4 5 3" xfId="50939"/>
    <cellStyle name="40% - Accent3 2 2 2 4 6" xfId="20911"/>
    <cellStyle name="40% - Accent3 2 2 2 4 7" xfId="39972"/>
    <cellStyle name="40% - Accent3 2 2 2 5" xfId="1558"/>
    <cellStyle name="40% - Accent3 2 2 2 5 2" xfId="7634"/>
    <cellStyle name="40% - Accent3 2 2 2 5 2 2" xfId="15916"/>
    <cellStyle name="40% - Accent3 2 2 2 5 2 2 2" xfId="34978"/>
    <cellStyle name="40% - Accent3 2 2 2 5 2 2 3" xfId="54039"/>
    <cellStyle name="40% - Accent3 2 2 2 5 2 3" xfId="26700"/>
    <cellStyle name="40% - Accent3 2 2 2 5 2 4" xfId="45761"/>
    <cellStyle name="40% - Accent3 2 2 2 5 3" xfId="10128"/>
    <cellStyle name="40% - Accent3 2 2 2 5 3 2" xfId="18406"/>
    <cellStyle name="40% - Accent3 2 2 2 5 3 2 2" xfId="37468"/>
    <cellStyle name="40% - Accent3 2 2 2 5 3 2 3" xfId="56529"/>
    <cellStyle name="40% - Accent3 2 2 2 5 3 3" xfId="29190"/>
    <cellStyle name="40% - Accent3 2 2 2 5 3 4" xfId="48251"/>
    <cellStyle name="40% - Accent3 2 2 2 5 4" xfId="4491"/>
    <cellStyle name="40% - Accent3 2 2 2 5 4 2" xfId="23601"/>
    <cellStyle name="40% - Accent3 2 2 2 5 4 3" xfId="42662"/>
    <cellStyle name="40% - Accent3 2 2 2 5 5" xfId="12817"/>
    <cellStyle name="40% - Accent3 2 2 2 5 5 2" xfId="31879"/>
    <cellStyle name="40% - Accent3 2 2 2 5 5 3" xfId="50940"/>
    <cellStyle name="40% - Accent3 2 2 2 5 6" xfId="20912"/>
    <cellStyle name="40% - Accent3 2 2 2 5 7" xfId="39973"/>
    <cellStyle name="40% - Accent3 2 2 2 6" xfId="4492"/>
    <cellStyle name="40% - Accent3 2 2 2 6 2" xfId="12818"/>
    <cellStyle name="40% - Accent3 2 2 2 6 2 2" xfId="31880"/>
    <cellStyle name="40% - Accent3 2 2 2 6 2 3" xfId="50941"/>
    <cellStyle name="40% - Accent3 2 2 2 6 3" xfId="23602"/>
    <cellStyle name="40% - Accent3 2 2 2 6 4" xfId="42663"/>
    <cellStyle name="40% - Accent3 2 2 2 7" xfId="5873"/>
    <cellStyle name="40% - Accent3 2 2 2 7 2" xfId="14155"/>
    <cellStyle name="40% - Accent3 2 2 2 7 2 2" xfId="33217"/>
    <cellStyle name="40% - Accent3 2 2 2 7 2 3" xfId="52278"/>
    <cellStyle name="40% - Accent3 2 2 2 7 3" xfId="24939"/>
    <cellStyle name="40% - Accent3 2 2 2 7 4" xfId="44000"/>
    <cellStyle name="40% - Accent3 2 2 2 8" xfId="7628"/>
    <cellStyle name="40% - Accent3 2 2 2 8 2" xfId="15910"/>
    <cellStyle name="40% - Accent3 2 2 2 8 2 2" xfId="34972"/>
    <cellStyle name="40% - Accent3 2 2 2 8 2 3" xfId="54033"/>
    <cellStyle name="40% - Accent3 2 2 2 8 3" xfId="26694"/>
    <cellStyle name="40% - Accent3 2 2 2 8 4" xfId="45755"/>
    <cellStyle name="40% - Accent3 2 2 2 9" xfId="10122"/>
    <cellStyle name="40% - Accent3 2 2 2 9 2" xfId="18400"/>
    <cellStyle name="40% - Accent3 2 2 2 9 2 2" xfId="37462"/>
    <cellStyle name="40% - Accent3 2 2 2 9 2 3" xfId="56523"/>
    <cellStyle name="40% - Accent3 2 2 2 9 3" xfId="29184"/>
    <cellStyle name="40% - Accent3 2 2 2 9 4" xfId="48245"/>
    <cellStyle name="40% - Accent3 2 2 3" xfId="1559"/>
    <cellStyle name="40% - Accent3 2 2 3 10" xfId="4493"/>
    <cellStyle name="40% - Accent3 2 2 3 10 2" xfId="23603"/>
    <cellStyle name="40% - Accent3 2 2 3 10 3" xfId="42664"/>
    <cellStyle name="40% - Accent3 2 2 3 11" xfId="12819"/>
    <cellStyle name="40% - Accent3 2 2 3 11 2" xfId="31881"/>
    <cellStyle name="40% - Accent3 2 2 3 11 3" xfId="50942"/>
    <cellStyle name="40% - Accent3 2 2 3 12" xfId="20913"/>
    <cellStyle name="40% - Accent3 2 2 3 13" xfId="39974"/>
    <cellStyle name="40% - Accent3 2 2 3 2" xfId="1560"/>
    <cellStyle name="40% - Accent3 2 2 3 2 2" xfId="1561"/>
    <cellStyle name="40% - Accent3 2 2 3 2 2 2" xfId="7637"/>
    <cellStyle name="40% - Accent3 2 2 3 2 2 2 2" xfId="15919"/>
    <cellStyle name="40% - Accent3 2 2 3 2 2 2 2 2" xfId="34981"/>
    <cellStyle name="40% - Accent3 2 2 3 2 2 2 2 3" xfId="54042"/>
    <cellStyle name="40% - Accent3 2 2 3 2 2 2 3" xfId="26703"/>
    <cellStyle name="40% - Accent3 2 2 3 2 2 2 4" xfId="45764"/>
    <cellStyle name="40% - Accent3 2 2 3 2 2 3" xfId="10131"/>
    <cellStyle name="40% - Accent3 2 2 3 2 2 3 2" xfId="18409"/>
    <cellStyle name="40% - Accent3 2 2 3 2 2 3 2 2" xfId="37471"/>
    <cellStyle name="40% - Accent3 2 2 3 2 2 3 2 3" xfId="56532"/>
    <cellStyle name="40% - Accent3 2 2 3 2 2 3 3" xfId="29193"/>
    <cellStyle name="40% - Accent3 2 2 3 2 2 3 4" xfId="48254"/>
    <cellStyle name="40% - Accent3 2 2 3 2 2 4" xfId="4495"/>
    <cellStyle name="40% - Accent3 2 2 3 2 2 4 2" xfId="23605"/>
    <cellStyle name="40% - Accent3 2 2 3 2 2 4 3" xfId="42666"/>
    <cellStyle name="40% - Accent3 2 2 3 2 2 5" xfId="12821"/>
    <cellStyle name="40% - Accent3 2 2 3 2 2 5 2" xfId="31883"/>
    <cellStyle name="40% - Accent3 2 2 3 2 2 5 3" xfId="50944"/>
    <cellStyle name="40% - Accent3 2 2 3 2 2 6" xfId="20915"/>
    <cellStyle name="40% - Accent3 2 2 3 2 2 7" xfId="39976"/>
    <cellStyle name="40% - Accent3 2 2 3 2 3" xfId="7636"/>
    <cellStyle name="40% - Accent3 2 2 3 2 3 2" xfId="15918"/>
    <cellStyle name="40% - Accent3 2 2 3 2 3 2 2" xfId="34980"/>
    <cellStyle name="40% - Accent3 2 2 3 2 3 2 3" xfId="54041"/>
    <cellStyle name="40% - Accent3 2 2 3 2 3 3" xfId="26702"/>
    <cellStyle name="40% - Accent3 2 2 3 2 3 4" xfId="45763"/>
    <cellStyle name="40% - Accent3 2 2 3 2 4" xfId="10130"/>
    <cellStyle name="40% - Accent3 2 2 3 2 4 2" xfId="18408"/>
    <cellStyle name="40% - Accent3 2 2 3 2 4 2 2" xfId="37470"/>
    <cellStyle name="40% - Accent3 2 2 3 2 4 2 3" xfId="56531"/>
    <cellStyle name="40% - Accent3 2 2 3 2 4 3" xfId="29192"/>
    <cellStyle name="40% - Accent3 2 2 3 2 4 4" xfId="48253"/>
    <cellStyle name="40% - Accent3 2 2 3 2 5" xfId="4494"/>
    <cellStyle name="40% - Accent3 2 2 3 2 5 2" xfId="23604"/>
    <cellStyle name="40% - Accent3 2 2 3 2 5 3" xfId="42665"/>
    <cellStyle name="40% - Accent3 2 2 3 2 6" xfId="12820"/>
    <cellStyle name="40% - Accent3 2 2 3 2 6 2" xfId="31882"/>
    <cellStyle name="40% - Accent3 2 2 3 2 6 3" xfId="50943"/>
    <cellStyle name="40% - Accent3 2 2 3 2 7" xfId="20914"/>
    <cellStyle name="40% - Accent3 2 2 3 2 8" xfId="39975"/>
    <cellStyle name="40% - Accent3 2 2 3 3" xfId="1562"/>
    <cellStyle name="40% - Accent3 2 2 3 3 2" xfId="1563"/>
    <cellStyle name="40% - Accent3 2 2 3 3 2 2" xfId="7639"/>
    <cellStyle name="40% - Accent3 2 2 3 3 2 2 2" xfId="15921"/>
    <cellStyle name="40% - Accent3 2 2 3 3 2 2 2 2" xfId="34983"/>
    <cellStyle name="40% - Accent3 2 2 3 3 2 2 2 3" xfId="54044"/>
    <cellStyle name="40% - Accent3 2 2 3 3 2 2 3" xfId="26705"/>
    <cellStyle name="40% - Accent3 2 2 3 3 2 2 4" xfId="45766"/>
    <cellStyle name="40% - Accent3 2 2 3 3 2 3" xfId="10133"/>
    <cellStyle name="40% - Accent3 2 2 3 3 2 3 2" xfId="18411"/>
    <cellStyle name="40% - Accent3 2 2 3 3 2 3 2 2" xfId="37473"/>
    <cellStyle name="40% - Accent3 2 2 3 3 2 3 2 3" xfId="56534"/>
    <cellStyle name="40% - Accent3 2 2 3 3 2 3 3" xfId="29195"/>
    <cellStyle name="40% - Accent3 2 2 3 3 2 3 4" xfId="48256"/>
    <cellStyle name="40% - Accent3 2 2 3 3 2 4" xfId="4497"/>
    <cellStyle name="40% - Accent3 2 2 3 3 2 4 2" xfId="23607"/>
    <cellStyle name="40% - Accent3 2 2 3 3 2 4 3" xfId="42668"/>
    <cellStyle name="40% - Accent3 2 2 3 3 2 5" xfId="12823"/>
    <cellStyle name="40% - Accent3 2 2 3 3 2 5 2" xfId="31885"/>
    <cellStyle name="40% - Accent3 2 2 3 3 2 5 3" xfId="50946"/>
    <cellStyle name="40% - Accent3 2 2 3 3 2 6" xfId="20917"/>
    <cellStyle name="40% - Accent3 2 2 3 3 2 7" xfId="39978"/>
    <cellStyle name="40% - Accent3 2 2 3 3 3" xfId="7638"/>
    <cellStyle name="40% - Accent3 2 2 3 3 3 2" xfId="15920"/>
    <cellStyle name="40% - Accent3 2 2 3 3 3 2 2" xfId="34982"/>
    <cellStyle name="40% - Accent3 2 2 3 3 3 2 3" xfId="54043"/>
    <cellStyle name="40% - Accent3 2 2 3 3 3 3" xfId="26704"/>
    <cellStyle name="40% - Accent3 2 2 3 3 3 4" xfId="45765"/>
    <cellStyle name="40% - Accent3 2 2 3 3 4" xfId="10132"/>
    <cellStyle name="40% - Accent3 2 2 3 3 4 2" xfId="18410"/>
    <cellStyle name="40% - Accent3 2 2 3 3 4 2 2" xfId="37472"/>
    <cellStyle name="40% - Accent3 2 2 3 3 4 2 3" xfId="56533"/>
    <cellStyle name="40% - Accent3 2 2 3 3 4 3" xfId="29194"/>
    <cellStyle name="40% - Accent3 2 2 3 3 4 4" xfId="48255"/>
    <cellStyle name="40% - Accent3 2 2 3 3 5" xfId="4496"/>
    <cellStyle name="40% - Accent3 2 2 3 3 5 2" xfId="23606"/>
    <cellStyle name="40% - Accent3 2 2 3 3 5 3" xfId="42667"/>
    <cellStyle name="40% - Accent3 2 2 3 3 6" xfId="12822"/>
    <cellStyle name="40% - Accent3 2 2 3 3 6 2" xfId="31884"/>
    <cellStyle name="40% - Accent3 2 2 3 3 6 3" xfId="50945"/>
    <cellStyle name="40% - Accent3 2 2 3 3 7" xfId="20916"/>
    <cellStyle name="40% - Accent3 2 2 3 3 8" xfId="39977"/>
    <cellStyle name="40% - Accent3 2 2 3 4" xfId="1564"/>
    <cellStyle name="40% - Accent3 2 2 3 4 2" xfId="7640"/>
    <cellStyle name="40% - Accent3 2 2 3 4 2 2" xfId="15922"/>
    <cellStyle name="40% - Accent3 2 2 3 4 2 2 2" xfId="34984"/>
    <cellStyle name="40% - Accent3 2 2 3 4 2 2 3" xfId="54045"/>
    <cellStyle name="40% - Accent3 2 2 3 4 2 3" xfId="26706"/>
    <cellStyle name="40% - Accent3 2 2 3 4 2 4" xfId="45767"/>
    <cellStyle name="40% - Accent3 2 2 3 4 3" xfId="10134"/>
    <cellStyle name="40% - Accent3 2 2 3 4 3 2" xfId="18412"/>
    <cellStyle name="40% - Accent3 2 2 3 4 3 2 2" xfId="37474"/>
    <cellStyle name="40% - Accent3 2 2 3 4 3 2 3" xfId="56535"/>
    <cellStyle name="40% - Accent3 2 2 3 4 3 3" xfId="29196"/>
    <cellStyle name="40% - Accent3 2 2 3 4 3 4" xfId="48257"/>
    <cellStyle name="40% - Accent3 2 2 3 4 4" xfId="4498"/>
    <cellStyle name="40% - Accent3 2 2 3 4 4 2" xfId="23608"/>
    <cellStyle name="40% - Accent3 2 2 3 4 4 3" xfId="42669"/>
    <cellStyle name="40% - Accent3 2 2 3 4 5" xfId="12824"/>
    <cellStyle name="40% - Accent3 2 2 3 4 5 2" xfId="31886"/>
    <cellStyle name="40% - Accent3 2 2 3 4 5 3" xfId="50947"/>
    <cellStyle name="40% - Accent3 2 2 3 4 6" xfId="20918"/>
    <cellStyle name="40% - Accent3 2 2 3 4 7" xfId="39979"/>
    <cellStyle name="40% - Accent3 2 2 3 5" xfId="1565"/>
    <cellStyle name="40% - Accent3 2 2 3 5 2" xfId="7641"/>
    <cellStyle name="40% - Accent3 2 2 3 5 2 2" xfId="15923"/>
    <cellStyle name="40% - Accent3 2 2 3 5 2 2 2" xfId="34985"/>
    <cellStyle name="40% - Accent3 2 2 3 5 2 2 3" xfId="54046"/>
    <cellStyle name="40% - Accent3 2 2 3 5 2 3" xfId="26707"/>
    <cellStyle name="40% - Accent3 2 2 3 5 2 4" xfId="45768"/>
    <cellStyle name="40% - Accent3 2 2 3 5 3" xfId="10135"/>
    <cellStyle name="40% - Accent3 2 2 3 5 3 2" xfId="18413"/>
    <cellStyle name="40% - Accent3 2 2 3 5 3 2 2" xfId="37475"/>
    <cellStyle name="40% - Accent3 2 2 3 5 3 2 3" xfId="56536"/>
    <cellStyle name="40% - Accent3 2 2 3 5 3 3" xfId="29197"/>
    <cellStyle name="40% - Accent3 2 2 3 5 3 4" xfId="48258"/>
    <cellStyle name="40% - Accent3 2 2 3 5 4" xfId="4499"/>
    <cellStyle name="40% - Accent3 2 2 3 5 4 2" xfId="23609"/>
    <cellStyle name="40% - Accent3 2 2 3 5 4 3" xfId="42670"/>
    <cellStyle name="40% - Accent3 2 2 3 5 5" xfId="12825"/>
    <cellStyle name="40% - Accent3 2 2 3 5 5 2" xfId="31887"/>
    <cellStyle name="40% - Accent3 2 2 3 5 5 3" xfId="50948"/>
    <cellStyle name="40% - Accent3 2 2 3 5 6" xfId="20919"/>
    <cellStyle name="40% - Accent3 2 2 3 5 7" xfId="39980"/>
    <cellStyle name="40% - Accent3 2 2 3 6" xfId="4500"/>
    <cellStyle name="40% - Accent3 2 2 3 6 2" xfId="12826"/>
    <cellStyle name="40% - Accent3 2 2 3 6 2 2" xfId="31888"/>
    <cellStyle name="40% - Accent3 2 2 3 6 2 3" xfId="50949"/>
    <cellStyle name="40% - Accent3 2 2 3 6 3" xfId="23610"/>
    <cellStyle name="40% - Accent3 2 2 3 6 4" xfId="42671"/>
    <cellStyle name="40% - Accent3 2 2 3 7" xfId="5971"/>
    <cellStyle name="40% - Accent3 2 2 3 7 2" xfId="14253"/>
    <cellStyle name="40% - Accent3 2 2 3 7 2 2" xfId="33315"/>
    <cellStyle name="40% - Accent3 2 2 3 7 2 3" xfId="52376"/>
    <cellStyle name="40% - Accent3 2 2 3 7 3" xfId="25037"/>
    <cellStyle name="40% - Accent3 2 2 3 7 4" xfId="44098"/>
    <cellStyle name="40% - Accent3 2 2 3 8" xfId="7635"/>
    <cellStyle name="40% - Accent3 2 2 3 8 2" xfId="15917"/>
    <cellStyle name="40% - Accent3 2 2 3 8 2 2" xfId="34979"/>
    <cellStyle name="40% - Accent3 2 2 3 8 2 3" xfId="54040"/>
    <cellStyle name="40% - Accent3 2 2 3 8 3" xfId="26701"/>
    <cellStyle name="40% - Accent3 2 2 3 8 4" xfId="45762"/>
    <cellStyle name="40% - Accent3 2 2 3 9" xfId="10129"/>
    <cellStyle name="40% - Accent3 2 2 3 9 2" xfId="18407"/>
    <cellStyle name="40% - Accent3 2 2 3 9 2 2" xfId="37469"/>
    <cellStyle name="40% - Accent3 2 2 3 9 2 3" xfId="56530"/>
    <cellStyle name="40% - Accent3 2 2 3 9 3" xfId="29191"/>
    <cellStyle name="40% - Accent3 2 2 3 9 4" xfId="48252"/>
    <cellStyle name="40% - Accent3 2 2 4" xfId="1566"/>
    <cellStyle name="40% - Accent3 2 2 4 10" xfId="12827"/>
    <cellStyle name="40% - Accent3 2 2 4 10 2" xfId="31889"/>
    <cellStyle name="40% - Accent3 2 2 4 10 3" xfId="50950"/>
    <cellStyle name="40% - Accent3 2 2 4 11" xfId="20920"/>
    <cellStyle name="40% - Accent3 2 2 4 12" xfId="39981"/>
    <cellStyle name="40% - Accent3 2 2 4 2" xfId="1567"/>
    <cellStyle name="40% - Accent3 2 2 4 2 2" xfId="1568"/>
    <cellStyle name="40% - Accent3 2 2 4 2 2 2" xfId="7644"/>
    <cellStyle name="40% - Accent3 2 2 4 2 2 2 2" xfId="15926"/>
    <cellStyle name="40% - Accent3 2 2 4 2 2 2 2 2" xfId="34988"/>
    <cellStyle name="40% - Accent3 2 2 4 2 2 2 2 3" xfId="54049"/>
    <cellStyle name="40% - Accent3 2 2 4 2 2 2 3" xfId="26710"/>
    <cellStyle name="40% - Accent3 2 2 4 2 2 2 4" xfId="45771"/>
    <cellStyle name="40% - Accent3 2 2 4 2 2 3" xfId="10138"/>
    <cellStyle name="40% - Accent3 2 2 4 2 2 3 2" xfId="18416"/>
    <cellStyle name="40% - Accent3 2 2 4 2 2 3 2 2" xfId="37478"/>
    <cellStyle name="40% - Accent3 2 2 4 2 2 3 2 3" xfId="56539"/>
    <cellStyle name="40% - Accent3 2 2 4 2 2 3 3" xfId="29200"/>
    <cellStyle name="40% - Accent3 2 2 4 2 2 3 4" xfId="48261"/>
    <cellStyle name="40% - Accent3 2 2 4 2 2 4" xfId="4503"/>
    <cellStyle name="40% - Accent3 2 2 4 2 2 4 2" xfId="23613"/>
    <cellStyle name="40% - Accent3 2 2 4 2 2 4 3" xfId="42674"/>
    <cellStyle name="40% - Accent3 2 2 4 2 2 5" xfId="12829"/>
    <cellStyle name="40% - Accent3 2 2 4 2 2 5 2" xfId="31891"/>
    <cellStyle name="40% - Accent3 2 2 4 2 2 5 3" xfId="50952"/>
    <cellStyle name="40% - Accent3 2 2 4 2 2 6" xfId="20922"/>
    <cellStyle name="40% - Accent3 2 2 4 2 2 7" xfId="39983"/>
    <cellStyle name="40% - Accent3 2 2 4 2 3" xfId="7643"/>
    <cellStyle name="40% - Accent3 2 2 4 2 3 2" xfId="15925"/>
    <cellStyle name="40% - Accent3 2 2 4 2 3 2 2" xfId="34987"/>
    <cellStyle name="40% - Accent3 2 2 4 2 3 2 3" xfId="54048"/>
    <cellStyle name="40% - Accent3 2 2 4 2 3 3" xfId="26709"/>
    <cellStyle name="40% - Accent3 2 2 4 2 3 4" xfId="45770"/>
    <cellStyle name="40% - Accent3 2 2 4 2 4" xfId="10137"/>
    <cellStyle name="40% - Accent3 2 2 4 2 4 2" xfId="18415"/>
    <cellStyle name="40% - Accent3 2 2 4 2 4 2 2" xfId="37477"/>
    <cellStyle name="40% - Accent3 2 2 4 2 4 2 3" xfId="56538"/>
    <cellStyle name="40% - Accent3 2 2 4 2 4 3" xfId="29199"/>
    <cellStyle name="40% - Accent3 2 2 4 2 4 4" xfId="48260"/>
    <cellStyle name="40% - Accent3 2 2 4 2 5" xfId="4502"/>
    <cellStyle name="40% - Accent3 2 2 4 2 5 2" xfId="23612"/>
    <cellStyle name="40% - Accent3 2 2 4 2 5 3" xfId="42673"/>
    <cellStyle name="40% - Accent3 2 2 4 2 6" xfId="12828"/>
    <cellStyle name="40% - Accent3 2 2 4 2 6 2" xfId="31890"/>
    <cellStyle name="40% - Accent3 2 2 4 2 6 3" xfId="50951"/>
    <cellStyle name="40% - Accent3 2 2 4 2 7" xfId="20921"/>
    <cellStyle name="40% - Accent3 2 2 4 2 8" xfId="39982"/>
    <cellStyle name="40% - Accent3 2 2 4 3" xfId="1569"/>
    <cellStyle name="40% - Accent3 2 2 4 3 2" xfId="7645"/>
    <cellStyle name="40% - Accent3 2 2 4 3 2 2" xfId="15927"/>
    <cellStyle name="40% - Accent3 2 2 4 3 2 2 2" xfId="34989"/>
    <cellStyle name="40% - Accent3 2 2 4 3 2 2 3" xfId="54050"/>
    <cellStyle name="40% - Accent3 2 2 4 3 2 3" xfId="26711"/>
    <cellStyle name="40% - Accent3 2 2 4 3 2 4" xfId="45772"/>
    <cellStyle name="40% - Accent3 2 2 4 3 3" xfId="10139"/>
    <cellStyle name="40% - Accent3 2 2 4 3 3 2" xfId="18417"/>
    <cellStyle name="40% - Accent3 2 2 4 3 3 2 2" xfId="37479"/>
    <cellStyle name="40% - Accent3 2 2 4 3 3 2 3" xfId="56540"/>
    <cellStyle name="40% - Accent3 2 2 4 3 3 3" xfId="29201"/>
    <cellStyle name="40% - Accent3 2 2 4 3 3 4" xfId="48262"/>
    <cellStyle name="40% - Accent3 2 2 4 3 4" xfId="4504"/>
    <cellStyle name="40% - Accent3 2 2 4 3 4 2" xfId="23614"/>
    <cellStyle name="40% - Accent3 2 2 4 3 4 3" xfId="42675"/>
    <cellStyle name="40% - Accent3 2 2 4 3 5" xfId="12830"/>
    <cellStyle name="40% - Accent3 2 2 4 3 5 2" xfId="31892"/>
    <cellStyle name="40% - Accent3 2 2 4 3 5 3" xfId="50953"/>
    <cellStyle name="40% - Accent3 2 2 4 3 6" xfId="20923"/>
    <cellStyle name="40% - Accent3 2 2 4 3 7" xfId="39984"/>
    <cellStyle name="40% - Accent3 2 2 4 4" xfId="1570"/>
    <cellStyle name="40% - Accent3 2 2 4 4 2" xfId="7646"/>
    <cellStyle name="40% - Accent3 2 2 4 4 2 2" xfId="15928"/>
    <cellStyle name="40% - Accent3 2 2 4 4 2 2 2" xfId="34990"/>
    <cellStyle name="40% - Accent3 2 2 4 4 2 2 3" xfId="54051"/>
    <cellStyle name="40% - Accent3 2 2 4 4 2 3" xfId="26712"/>
    <cellStyle name="40% - Accent3 2 2 4 4 2 4" xfId="45773"/>
    <cellStyle name="40% - Accent3 2 2 4 4 3" xfId="10140"/>
    <cellStyle name="40% - Accent3 2 2 4 4 3 2" xfId="18418"/>
    <cellStyle name="40% - Accent3 2 2 4 4 3 2 2" xfId="37480"/>
    <cellStyle name="40% - Accent3 2 2 4 4 3 2 3" xfId="56541"/>
    <cellStyle name="40% - Accent3 2 2 4 4 3 3" xfId="29202"/>
    <cellStyle name="40% - Accent3 2 2 4 4 3 4" xfId="48263"/>
    <cellStyle name="40% - Accent3 2 2 4 4 4" xfId="4505"/>
    <cellStyle name="40% - Accent3 2 2 4 4 4 2" xfId="23615"/>
    <cellStyle name="40% - Accent3 2 2 4 4 4 3" xfId="42676"/>
    <cellStyle name="40% - Accent3 2 2 4 4 5" xfId="12831"/>
    <cellStyle name="40% - Accent3 2 2 4 4 5 2" xfId="31893"/>
    <cellStyle name="40% - Accent3 2 2 4 4 5 3" xfId="50954"/>
    <cellStyle name="40% - Accent3 2 2 4 4 6" xfId="20924"/>
    <cellStyle name="40% - Accent3 2 2 4 4 7" xfId="39985"/>
    <cellStyle name="40% - Accent3 2 2 4 5" xfId="4506"/>
    <cellStyle name="40% - Accent3 2 2 4 5 2" xfId="12832"/>
    <cellStyle name="40% - Accent3 2 2 4 5 2 2" xfId="31894"/>
    <cellStyle name="40% - Accent3 2 2 4 5 2 3" xfId="50955"/>
    <cellStyle name="40% - Accent3 2 2 4 5 3" xfId="23616"/>
    <cellStyle name="40% - Accent3 2 2 4 5 4" xfId="42677"/>
    <cellStyle name="40% - Accent3 2 2 4 6" xfId="5787"/>
    <cellStyle name="40% - Accent3 2 2 4 6 2" xfId="14069"/>
    <cellStyle name="40% - Accent3 2 2 4 6 2 2" xfId="33131"/>
    <cellStyle name="40% - Accent3 2 2 4 6 2 3" xfId="52192"/>
    <cellStyle name="40% - Accent3 2 2 4 6 3" xfId="24853"/>
    <cellStyle name="40% - Accent3 2 2 4 6 4" xfId="43914"/>
    <cellStyle name="40% - Accent3 2 2 4 7" xfId="7642"/>
    <cellStyle name="40% - Accent3 2 2 4 7 2" xfId="15924"/>
    <cellStyle name="40% - Accent3 2 2 4 7 2 2" xfId="34986"/>
    <cellStyle name="40% - Accent3 2 2 4 7 2 3" xfId="54047"/>
    <cellStyle name="40% - Accent3 2 2 4 7 3" xfId="26708"/>
    <cellStyle name="40% - Accent3 2 2 4 7 4" xfId="45769"/>
    <cellStyle name="40% - Accent3 2 2 4 8" xfId="10136"/>
    <cellStyle name="40% - Accent3 2 2 4 8 2" xfId="18414"/>
    <cellStyle name="40% - Accent3 2 2 4 8 2 2" xfId="37476"/>
    <cellStyle name="40% - Accent3 2 2 4 8 2 3" xfId="56537"/>
    <cellStyle name="40% - Accent3 2 2 4 8 3" xfId="29198"/>
    <cellStyle name="40% - Accent3 2 2 4 8 4" xfId="48259"/>
    <cellStyle name="40% - Accent3 2 2 4 9" xfId="4501"/>
    <cellStyle name="40% - Accent3 2 2 4 9 2" xfId="23611"/>
    <cellStyle name="40% - Accent3 2 2 4 9 3" xfId="42672"/>
    <cellStyle name="40% - Accent3 2 2 5" xfId="1571"/>
    <cellStyle name="40% - Accent3 2 2 5 2" xfId="1572"/>
    <cellStyle name="40% - Accent3 2 2 5 2 2" xfId="7648"/>
    <cellStyle name="40% - Accent3 2 2 5 2 2 2" xfId="15930"/>
    <cellStyle name="40% - Accent3 2 2 5 2 2 2 2" xfId="34992"/>
    <cellStyle name="40% - Accent3 2 2 5 2 2 2 3" xfId="54053"/>
    <cellStyle name="40% - Accent3 2 2 5 2 2 3" xfId="26714"/>
    <cellStyle name="40% - Accent3 2 2 5 2 2 4" xfId="45775"/>
    <cellStyle name="40% - Accent3 2 2 5 2 3" xfId="10142"/>
    <cellStyle name="40% - Accent3 2 2 5 2 3 2" xfId="18420"/>
    <cellStyle name="40% - Accent3 2 2 5 2 3 2 2" xfId="37482"/>
    <cellStyle name="40% - Accent3 2 2 5 2 3 2 3" xfId="56543"/>
    <cellStyle name="40% - Accent3 2 2 5 2 3 3" xfId="29204"/>
    <cellStyle name="40% - Accent3 2 2 5 2 3 4" xfId="48265"/>
    <cellStyle name="40% - Accent3 2 2 5 2 4" xfId="4508"/>
    <cellStyle name="40% - Accent3 2 2 5 2 4 2" xfId="23618"/>
    <cellStyle name="40% - Accent3 2 2 5 2 4 3" xfId="42679"/>
    <cellStyle name="40% - Accent3 2 2 5 2 5" xfId="12834"/>
    <cellStyle name="40% - Accent3 2 2 5 2 5 2" xfId="31896"/>
    <cellStyle name="40% - Accent3 2 2 5 2 5 3" xfId="50957"/>
    <cellStyle name="40% - Accent3 2 2 5 2 6" xfId="20926"/>
    <cellStyle name="40% - Accent3 2 2 5 2 7" xfId="39987"/>
    <cellStyle name="40% - Accent3 2 2 5 3" xfId="7647"/>
    <cellStyle name="40% - Accent3 2 2 5 3 2" xfId="15929"/>
    <cellStyle name="40% - Accent3 2 2 5 3 2 2" xfId="34991"/>
    <cellStyle name="40% - Accent3 2 2 5 3 2 3" xfId="54052"/>
    <cellStyle name="40% - Accent3 2 2 5 3 3" xfId="26713"/>
    <cellStyle name="40% - Accent3 2 2 5 3 4" xfId="45774"/>
    <cellStyle name="40% - Accent3 2 2 5 4" xfId="10141"/>
    <cellStyle name="40% - Accent3 2 2 5 4 2" xfId="18419"/>
    <cellStyle name="40% - Accent3 2 2 5 4 2 2" xfId="37481"/>
    <cellStyle name="40% - Accent3 2 2 5 4 2 3" xfId="56542"/>
    <cellStyle name="40% - Accent3 2 2 5 4 3" xfId="29203"/>
    <cellStyle name="40% - Accent3 2 2 5 4 4" xfId="48264"/>
    <cellStyle name="40% - Accent3 2 2 5 5" xfId="4507"/>
    <cellStyle name="40% - Accent3 2 2 5 5 2" xfId="23617"/>
    <cellStyle name="40% - Accent3 2 2 5 5 3" xfId="42678"/>
    <cellStyle name="40% - Accent3 2 2 5 6" xfId="12833"/>
    <cellStyle name="40% - Accent3 2 2 5 6 2" xfId="31895"/>
    <cellStyle name="40% - Accent3 2 2 5 6 3" xfId="50956"/>
    <cellStyle name="40% - Accent3 2 2 5 7" xfId="20925"/>
    <cellStyle name="40% - Accent3 2 2 5 8" xfId="39986"/>
    <cellStyle name="40% - Accent3 2 2 6" xfId="1573"/>
    <cellStyle name="40% - Accent3 2 2 6 2" xfId="1574"/>
    <cellStyle name="40% - Accent3 2 2 6 2 2" xfId="7650"/>
    <cellStyle name="40% - Accent3 2 2 6 2 2 2" xfId="15932"/>
    <cellStyle name="40% - Accent3 2 2 6 2 2 2 2" xfId="34994"/>
    <cellStyle name="40% - Accent3 2 2 6 2 2 2 3" xfId="54055"/>
    <cellStyle name="40% - Accent3 2 2 6 2 2 3" xfId="26716"/>
    <cellStyle name="40% - Accent3 2 2 6 2 2 4" xfId="45777"/>
    <cellStyle name="40% - Accent3 2 2 6 2 3" xfId="10144"/>
    <cellStyle name="40% - Accent3 2 2 6 2 3 2" xfId="18422"/>
    <cellStyle name="40% - Accent3 2 2 6 2 3 2 2" xfId="37484"/>
    <cellStyle name="40% - Accent3 2 2 6 2 3 2 3" xfId="56545"/>
    <cellStyle name="40% - Accent3 2 2 6 2 3 3" xfId="29206"/>
    <cellStyle name="40% - Accent3 2 2 6 2 3 4" xfId="48267"/>
    <cellStyle name="40% - Accent3 2 2 6 2 4" xfId="4510"/>
    <cellStyle name="40% - Accent3 2 2 6 2 4 2" xfId="23620"/>
    <cellStyle name="40% - Accent3 2 2 6 2 4 3" xfId="42681"/>
    <cellStyle name="40% - Accent3 2 2 6 2 5" xfId="12836"/>
    <cellStyle name="40% - Accent3 2 2 6 2 5 2" xfId="31898"/>
    <cellStyle name="40% - Accent3 2 2 6 2 5 3" xfId="50959"/>
    <cellStyle name="40% - Accent3 2 2 6 2 6" xfId="20928"/>
    <cellStyle name="40% - Accent3 2 2 6 2 7" xfId="39989"/>
    <cellStyle name="40% - Accent3 2 2 6 3" xfId="7649"/>
    <cellStyle name="40% - Accent3 2 2 6 3 2" xfId="15931"/>
    <cellStyle name="40% - Accent3 2 2 6 3 2 2" xfId="34993"/>
    <cellStyle name="40% - Accent3 2 2 6 3 2 3" xfId="54054"/>
    <cellStyle name="40% - Accent3 2 2 6 3 3" xfId="26715"/>
    <cellStyle name="40% - Accent3 2 2 6 3 4" xfId="45776"/>
    <cellStyle name="40% - Accent3 2 2 6 4" xfId="10143"/>
    <cellStyle name="40% - Accent3 2 2 6 4 2" xfId="18421"/>
    <cellStyle name="40% - Accent3 2 2 6 4 2 2" xfId="37483"/>
    <cellStyle name="40% - Accent3 2 2 6 4 2 3" xfId="56544"/>
    <cellStyle name="40% - Accent3 2 2 6 4 3" xfId="29205"/>
    <cellStyle name="40% - Accent3 2 2 6 4 4" xfId="48266"/>
    <cellStyle name="40% - Accent3 2 2 6 5" xfId="4509"/>
    <cellStyle name="40% - Accent3 2 2 6 5 2" xfId="23619"/>
    <cellStyle name="40% - Accent3 2 2 6 5 3" xfId="42680"/>
    <cellStyle name="40% - Accent3 2 2 6 6" xfId="12835"/>
    <cellStyle name="40% - Accent3 2 2 6 6 2" xfId="31897"/>
    <cellStyle name="40% - Accent3 2 2 6 6 3" xfId="50958"/>
    <cellStyle name="40% - Accent3 2 2 6 7" xfId="20927"/>
    <cellStyle name="40% - Accent3 2 2 6 8" xfId="39988"/>
    <cellStyle name="40% - Accent3 2 2 7" xfId="1575"/>
    <cellStyle name="40% - Accent3 2 2 7 2" xfId="7651"/>
    <cellStyle name="40% - Accent3 2 2 7 2 2" xfId="15933"/>
    <cellStyle name="40% - Accent3 2 2 7 2 2 2" xfId="34995"/>
    <cellStyle name="40% - Accent3 2 2 7 2 2 3" xfId="54056"/>
    <cellStyle name="40% - Accent3 2 2 7 2 3" xfId="26717"/>
    <cellStyle name="40% - Accent3 2 2 7 2 4" xfId="45778"/>
    <cellStyle name="40% - Accent3 2 2 7 3" xfId="10145"/>
    <cellStyle name="40% - Accent3 2 2 7 3 2" xfId="18423"/>
    <cellStyle name="40% - Accent3 2 2 7 3 2 2" xfId="37485"/>
    <cellStyle name="40% - Accent3 2 2 7 3 2 3" xfId="56546"/>
    <cellStyle name="40% - Accent3 2 2 7 3 3" xfId="29207"/>
    <cellStyle name="40% - Accent3 2 2 7 3 4" xfId="48268"/>
    <cellStyle name="40% - Accent3 2 2 7 4" xfId="4511"/>
    <cellStyle name="40% - Accent3 2 2 7 4 2" xfId="23621"/>
    <cellStyle name="40% - Accent3 2 2 7 4 3" xfId="42682"/>
    <cellStyle name="40% - Accent3 2 2 7 5" xfId="12837"/>
    <cellStyle name="40% - Accent3 2 2 7 5 2" xfId="31899"/>
    <cellStyle name="40% - Accent3 2 2 7 5 3" xfId="50960"/>
    <cellStyle name="40% - Accent3 2 2 7 6" xfId="20929"/>
    <cellStyle name="40% - Accent3 2 2 7 7" xfId="39990"/>
    <cellStyle name="40% - Accent3 2 2 8" xfId="1576"/>
    <cellStyle name="40% - Accent3 2 2 8 2" xfId="7652"/>
    <cellStyle name="40% - Accent3 2 2 8 2 2" xfId="15934"/>
    <cellStyle name="40% - Accent3 2 2 8 2 2 2" xfId="34996"/>
    <cellStyle name="40% - Accent3 2 2 8 2 2 3" xfId="54057"/>
    <cellStyle name="40% - Accent3 2 2 8 2 3" xfId="26718"/>
    <cellStyle name="40% - Accent3 2 2 8 2 4" xfId="45779"/>
    <cellStyle name="40% - Accent3 2 2 8 3" xfId="10146"/>
    <cellStyle name="40% - Accent3 2 2 8 3 2" xfId="18424"/>
    <cellStyle name="40% - Accent3 2 2 8 3 2 2" xfId="37486"/>
    <cellStyle name="40% - Accent3 2 2 8 3 2 3" xfId="56547"/>
    <cellStyle name="40% - Accent3 2 2 8 3 3" xfId="29208"/>
    <cellStyle name="40% - Accent3 2 2 8 3 4" xfId="48269"/>
    <cellStyle name="40% - Accent3 2 2 8 4" xfId="4512"/>
    <cellStyle name="40% - Accent3 2 2 8 4 2" xfId="23622"/>
    <cellStyle name="40% - Accent3 2 2 8 4 3" xfId="42683"/>
    <cellStyle name="40% - Accent3 2 2 8 5" xfId="12838"/>
    <cellStyle name="40% - Accent3 2 2 8 5 2" xfId="31900"/>
    <cellStyle name="40% - Accent3 2 2 8 5 3" xfId="50961"/>
    <cellStyle name="40% - Accent3 2 2 8 6" xfId="20930"/>
    <cellStyle name="40% - Accent3 2 2 8 7" xfId="39991"/>
    <cellStyle name="40% - Accent3 2 2 9" xfId="4513"/>
    <cellStyle name="40% - Accent3 2 2 9 2" xfId="12839"/>
    <cellStyle name="40% - Accent3 2 2 9 2 2" xfId="31901"/>
    <cellStyle name="40% - Accent3 2 2 9 2 3" xfId="50962"/>
    <cellStyle name="40% - Accent3 2 2 9 3" xfId="23623"/>
    <cellStyle name="40% - Accent3 2 2 9 4" xfId="42684"/>
    <cellStyle name="40% - Accent3 2 3" xfId="1577"/>
    <cellStyle name="40% - Accent3 2 3 10" xfId="5699"/>
    <cellStyle name="40% - Accent3 2 3 10 2" xfId="13985"/>
    <cellStyle name="40% - Accent3 2 3 10 2 2" xfId="33047"/>
    <cellStyle name="40% - Accent3 2 3 10 2 3" xfId="52108"/>
    <cellStyle name="40% - Accent3 2 3 10 3" xfId="24769"/>
    <cellStyle name="40% - Accent3 2 3 10 4" xfId="43830"/>
    <cellStyle name="40% - Accent3 2 3 11" xfId="7653"/>
    <cellStyle name="40% - Accent3 2 3 11 2" xfId="15935"/>
    <cellStyle name="40% - Accent3 2 3 11 2 2" xfId="34997"/>
    <cellStyle name="40% - Accent3 2 3 11 2 3" xfId="54058"/>
    <cellStyle name="40% - Accent3 2 3 11 3" xfId="26719"/>
    <cellStyle name="40% - Accent3 2 3 11 4" xfId="45780"/>
    <cellStyle name="40% - Accent3 2 3 12" xfId="10147"/>
    <cellStyle name="40% - Accent3 2 3 12 2" xfId="18425"/>
    <cellStyle name="40% - Accent3 2 3 12 2 2" xfId="37487"/>
    <cellStyle name="40% - Accent3 2 3 12 2 3" xfId="56548"/>
    <cellStyle name="40% - Accent3 2 3 12 3" xfId="29209"/>
    <cellStyle name="40% - Accent3 2 3 12 4" xfId="48270"/>
    <cellStyle name="40% - Accent3 2 3 13" xfId="4514"/>
    <cellStyle name="40% - Accent3 2 3 13 2" xfId="23624"/>
    <cellStyle name="40% - Accent3 2 3 13 3" xfId="42685"/>
    <cellStyle name="40% - Accent3 2 3 14" xfId="12840"/>
    <cellStyle name="40% - Accent3 2 3 14 2" xfId="31902"/>
    <cellStyle name="40% - Accent3 2 3 14 3" xfId="50963"/>
    <cellStyle name="40% - Accent3 2 3 15" xfId="20931"/>
    <cellStyle name="40% - Accent3 2 3 16" xfId="39992"/>
    <cellStyle name="40% - Accent3 2 3 2" xfId="1578"/>
    <cellStyle name="40% - Accent3 2 3 2 10" xfId="4515"/>
    <cellStyle name="40% - Accent3 2 3 2 10 2" xfId="23625"/>
    <cellStyle name="40% - Accent3 2 3 2 10 3" xfId="42686"/>
    <cellStyle name="40% - Accent3 2 3 2 11" xfId="12841"/>
    <cellStyle name="40% - Accent3 2 3 2 11 2" xfId="31903"/>
    <cellStyle name="40% - Accent3 2 3 2 11 3" xfId="50964"/>
    <cellStyle name="40% - Accent3 2 3 2 12" xfId="20932"/>
    <cellStyle name="40% - Accent3 2 3 2 13" xfId="39993"/>
    <cellStyle name="40% - Accent3 2 3 2 2" xfId="1579"/>
    <cellStyle name="40% - Accent3 2 3 2 2 2" xfId="1580"/>
    <cellStyle name="40% - Accent3 2 3 2 2 2 2" xfId="7656"/>
    <cellStyle name="40% - Accent3 2 3 2 2 2 2 2" xfId="15938"/>
    <cellStyle name="40% - Accent3 2 3 2 2 2 2 2 2" xfId="35000"/>
    <cellStyle name="40% - Accent3 2 3 2 2 2 2 2 3" xfId="54061"/>
    <cellStyle name="40% - Accent3 2 3 2 2 2 2 3" xfId="26722"/>
    <cellStyle name="40% - Accent3 2 3 2 2 2 2 4" xfId="45783"/>
    <cellStyle name="40% - Accent3 2 3 2 2 2 3" xfId="10150"/>
    <cellStyle name="40% - Accent3 2 3 2 2 2 3 2" xfId="18428"/>
    <cellStyle name="40% - Accent3 2 3 2 2 2 3 2 2" xfId="37490"/>
    <cellStyle name="40% - Accent3 2 3 2 2 2 3 2 3" xfId="56551"/>
    <cellStyle name="40% - Accent3 2 3 2 2 2 3 3" xfId="29212"/>
    <cellStyle name="40% - Accent3 2 3 2 2 2 3 4" xfId="48273"/>
    <cellStyle name="40% - Accent3 2 3 2 2 2 4" xfId="4517"/>
    <cellStyle name="40% - Accent3 2 3 2 2 2 4 2" xfId="23627"/>
    <cellStyle name="40% - Accent3 2 3 2 2 2 4 3" xfId="42688"/>
    <cellStyle name="40% - Accent3 2 3 2 2 2 5" xfId="12843"/>
    <cellStyle name="40% - Accent3 2 3 2 2 2 5 2" xfId="31905"/>
    <cellStyle name="40% - Accent3 2 3 2 2 2 5 3" xfId="50966"/>
    <cellStyle name="40% - Accent3 2 3 2 2 2 6" xfId="20934"/>
    <cellStyle name="40% - Accent3 2 3 2 2 2 7" xfId="39995"/>
    <cellStyle name="40% - Accent3 2 3 2 2 3" xfId="7655"/>
    <cellStyle name="40% - Accent3 2 3 2 2 3 2" xfId="15937"/>
    <cellStyle name="40% - Accent3 2 3 2 2 3 2 2" xfId="34999"/>
    <cellStyle name="40% - Accent3 2 3 2 2 3 2 3" xfId="54060"/>
    <cellStyle name="40% - Accent3 2 3 2 2 3 3" xfId="26721"/>
    <cellStyle name="40% - Accent3 2 3 2 2 3 4" xfId="45782"/>
    <cellStyle name="40% - Accent3 2 3 2 2 4" xfId="10149"/>
    <cellStyle name="40% - Accent3 2 3 2 2 4 2" xfId="18427"/>
    <cellStyle name="40% - Accent3 2 3 2 2 4 2 2" xfId="37489"/>
    <cellStyle name="40% - Accent3 2 3 2 2 4 2 3" xfId="56550"/>
    <cellStyle name="40% - Accent3 2 3 2 2 4 3" xfId="29211"/>
    <cellStyle name="40% - Accent3 2 3 2 2 4 4" xfId="48272"/>
    <cellStyle name="40% - Accent3 2 3 2 2 5" xfId="4516"/>
    <cellStyle name="40% - Accent3 2 3 2 2 5 2" xfId="23626"/>
    <cellStyle name="40% - Accent3 2 3 2 2 5 3" xfId="42687"/>
    <cellStyle name="40% - Accent3 2 3 2 2 6" xfId="12842"/>
    <cellStyle name="40% - Accent3 2 3 2 2 6 2" xfId="31904"/>
    <cellStyle name="40% - Accent3 2 3 2 2 6 3" xfId="50965"/>
    <cellStyle name="40% - Accent3 2 3 2 2 7" xfId="20933"/>
    <cellStyle name="40% - Accent3 2 3 2 2 8" xfId="39994"/>
    <cellStyle name="40% - Accent3 2 3 2 3" xfId="1581"/>
    <cellStyle name="40% - Accent3 2 3 2 3 2" xfId="1582"/>
    <cellStyle name="40% - Accent3 2 3 2 3 2 2" xfId="7658"/>
    <cellStyle name="40% - Accent3 2 3 2 3 2 2 2" xfId="15940"/>
    <cellStyle name="40% - Accent3 2 3 2 3 2 2 2 2" xfId="35002"/>
    <cellStyle name="40% - Accent3 2 3 2 3 2 2 2 3" xfId="54063"/>
    <cellStyle name="40% - Accent3 2 3 2 3 2 2 3" xfId="26724"/>
    <cellStyle name="40% - Accent3 2 3 2 3 2 2 4" xfId="45785"/>
    <cellStyle name="40% - Accent3 2 3 2 3 2 3" xfId="10152"/>
    <cellStyle name="40% - Accent3 2 3 2 3 2 3 2" xfId="18430"/>
    <cellStyle name="40% - Accent3 2 3 2 3 2 3 2 2" xfId="37492"/>
    <cellStyle name="40% - Accent3 2 3 2 3 2 3 2 3" xfId="56553"/>
    <cellStyle name="40% - Accent3 2 3 2 3 2 3 3" xfId="29214"/>
    <cellStyle name="40% - Accent3 2 3 2 3 2 3 4" xfId="48275"/>
    <cellStyle name="40% - Accent3 2 3 2 3 2 4" xfId="4519"/>
    <cellStyle name="40% - Accent3 2 3 2 3 2 4 2" xfId="23629"/>
    <cellStyle name="40% - Accent3 2 3 2 3 2 4 3" xfId="42690"/>
    <cellStyle name="40% - Accent3 2 3 2 3 2 5" xfId="12845"/>
    <cellStyle name="40% - Accent3 2 3 2 3 2 5 2" xfId="31907"/>
    <cellStyle name="40% - Accent3 2 3 2 3 2 5 3" xfId="50968"/>
    <cellStyle name="40% - Accent3 2 3 2 3 2 6" xfId="20936"/>
    <cellStyle name="40% - Accent3 2 3 2 3 2 7" xfId="39997"/>
    <cellStyle name="40% - Accent3 2 3 2 3 3" xfId="7657"/>
    <cellStyle name="40% - Accent3 2 3 2 3 3 2" xfId="15939"/>
    <cellStyle name="40% - Accent3 2 3 2 3 3 2 2" xfId="35001"/>
    <cellStyle name="40% - Accent3 2 3 2 3 3 2 3" xfId="54062"/>
    <cellStyle name="40% - Accent3 2 3 2 3 3 3" xfId="26723"/>
    <cellStyle name="40% - Accent3 2 3 2 3 3 4" xfId="45784"/>
    <cellStyle name="40% - Accent3 2 3 2 3 4" xfId="10151"/>
    <cellStyle name="40% - Accent3 2 3 2 3 4 2" xfId="18429"/>
    <cellStyle name="40% - Accent3 2 3 2 3 4 2 2" xfId="37491"/>
    <cellStyle name="40% - Accent3 2 3 2 3 4 2 3" xfId="56552"/>
    <cellStyle name="40% - Accent3 2 3 2 3 4 3" xfId="29213"/>
    <cellStyle name="40% - Accent3 2 3 2 3 4 4" xfId="48274"/>
    <cellStyle name="40% - Accent3 2 3 2 3 5" xfId="4518"/>
    <cellStyle name="40% - Accent3 2 3 2 3 5 2" xfId="23628"/>
    <cellStyle name="40% - Accent3 2 3 2 3 5 3" xfId="42689"/>
    <cellStyle name="40% - Accent3 2 3 2 3 6" xfId="12844"/>
    <cellStyle name="40% - Accent3 2 3 2 3 6 2" xfId="31906"/>
    <cellStyle name="40% - Accent3 2 3 2 3 6 3" xfId="50967"/>
    <cellStyle name="40% - Accent3 2 3 2 3 7" xfId="20935"/>
    <cellStyle name="40% - Accent3 2 3 2 3 8" xfId="39996"/>
    <cellStyle name="40% - Accent3 2 3 2 4" xfId="1583"/>
    <cellStyle name="40% - Accent3 2 3 2 4 2" xfId="7659"/>
    <cellStyle name="40% - Accent3 2 3 2 4 2 2" xfId="15941"/>
    <cellStyle name="40% - Accent3 2 3 2 4 2 2 2" xfId="35003"/>
    <cellStyle name="40% - Accent3 2 3 2 4 2 2 3" xfId="54064"/>
    <cellStyle name="40% - Accent3 2 3 2 4 2 3" xfId="26725"/>
    <cellStyle name="40% - Accent3 2 3 2 4 2 4" xfId="45786"/>
    <cellStyle name="40% - Accent3 2 3 2 4 3" xfId="10153"/>
    <cellStyle name="40% - Accent3 2 3 2 4 3 2" xfId="18431"/>
    <cellStyle name="40% - Accent3 2 3 2 4 3 2 2" xfId="37493"/>
    <cellStyle name="40% - Accent3 2 3 2 4 3 2 3" xfId="56554"/>
    <cellStyle name="40% - Accent3 2 3 2 4 3 3" xfId="29215"/>
    <cellStyle name="40% - Accent3 2 3 2 4 3 4" xfId="48276"/>
    <cellStyle name="40% - Accent3 2 3 2 4 4" xfId="4520"/>
    <cellStyle name="40% - Accent3 2 3 2 4 4 2" xfId="23630"/>
    <cellStyle name="40% - Accent3 2 3 2 4 4 3" xfId="42691"/>
    <cellStyle name="40% - Accent3 2 3 2 4 5" xfId="12846"/>
    <cellStyle name="40% - Accent3 2 3 2 4 5 2" xfId="31908"/>
    <cellStyle name="40% - Accent3 2 3 2 4 5 3" xfId="50969"/>
    <cellStyle name="40% - Accent3 2 3 2 4 6" xfId="20937"/>
    <cellStyle name="40% - Accent3 2 3 2 4 7" xfId="39998"/>
    <cellStyle name="40% - Accent3 2 3 2 5" xfId="1584"/>
    <cellStyle name="40% - Accent3 2 3 2 5 2" xfId="7660"/>
    <cellStyle name="40% - Accent3 2 3 2 5 2 2" xfId="15942"/>
    <cellStyle name="40% - Accent3 2 3 2 5 2 2 2" xfId="35004"/>
    <cellStyle name="40% - Accent3 2 3 2 5 2 2 3" xfId="54065"/>
    <cellStyle name="40% - Accent3 2 3 2 5 2 3" xfId="26726"/>
    <cellStyle name="40% - Accent3 2 3 2 5 2 4" xfId="45787"/>
    <cellStyle name="40% - Accent3 2 3 2 5 3" xfId="10154"/>
    <cellStyle name="40% - Accent3 2 3 2 5 3 2" xfId="18432"/>
    <cellStyle name="40% - Accent3 2 3 2 5 3 2 2" xfId="37494"/>
    <cellStyle name="40% - Accent3 2 3 2 5 3 2 3" xfId="56555"/>
    <cellStyle name="40% - Accent3 2 3 2 5 3 3" xfId="29216"/>
    <cellStyle name="40% - Accent3 2 3 2 5 3 4" xfId="48277"/>
    <cellStyle name="40% - Accent3 2 3 2 5 4" xfId="4521"/>
    <cellStyle name="40% - Accent3 2 3 2 5 4 2" xfId="23631"/>
    <cellStyle name="40% - Accent3 2 3 2 5 4 3" xfId="42692"/>
    <cellStyle name="40% - Accent3 2 3 2 5 5" xfId="12847"/>
    <cellStyle name="40% - Accent3 2 3 2 5 5 2" xfId="31909"/>
    <cellStyle name="40% - Accent3 2 3 2 5 5 3" xfId="50970"/>
    <cellStyle name="40% - Accent3 2 3 2 5 6" xfId="20938"/>
    <cellStyle name="40% - Accent3 2 3 2 5 7" xfId="39999"/>
    <cellStyle name="40% - Accent3 2 3 2 6" xfId="4522"/>
    <cellStyle name="40% - Accent3 2 3 2 6 2" xfId="12848"/>
    <cellStyle name="40% - Accent3 2 3 2 6 2 2" xfId="31910"/>
    <cellStyle name="40% - Accent3 2 3 2 6 2 3" xfId="50971"/>
    <cellStyle name="40% - Accent3 2 3 2 6 3" xfId="23632"/>
    <cellStyle name="40% - Accent3 2 3 2 6 4" xfId="42693"/>
    <cellStyle name="40% - Accent3 2 3 2 7" xfId="5901"/>
    <cellStyle name="40% - Accent3 2 3 2 7 2" xfId="14183"/>
    <cellStyle name="40% - Accent3 2 3 2 7 2 2" xfId="33245"/>
    <cellStyle name="40% - Accent3 2 3 2 7 2 3" xfId="52306"/>
    <cellStyle name="40% - Accent3 2 3 2 7 3" xfId="24967"/>
    <cellStyle name="40% - Accent3 2 3 2 7 4" xfId="44028"/>
    <cellStyle name="40% - Accent3 2 3 2 8" xfId="7654"/>
    <cellStyle name="40% - Accent3 2 3 2 8 2" xfId="15936"/>
    <cellStyle name="40% - Accent3 2 3 2 8 2 2" xfId="34998"/>
    <cellStyle name="40% - Accent3 2 3 2 8 2 3" xfId="54059"/>
    <cellStyle name="40% - Accent3 2 3 2 8 3" xfId="26720"/>
    <cellStyle name="40% - Accent3 2 3 2 8 4" xfId="45781"/>
    <cellStyle name="40% - Accent3 2 3 2 9" xfId="10148"/>
    <cellStyle name="40% - Accent3 2 3 2 9 2" xfId="18426"/>
    <cellStyle name="40% - Accent3 2 3 2 9 2 2" xfId="37488"/>
    <cellStyle name="40% - Accent3 2 3 2 9 2 3" xfId="56549"/>
    <cellStyle name="40% - Accent3 2 3 2 9 3" xfId="29210"/>
    <cellStyle name="40% - Accent3 2 3 2 9 4" xfId="48271"/>
    <cellStyle name="40% - Accent3 2 3 3" xfId="1585"/>
    <cellStyle name="40% - Accent3 2 3 3 10" xfId="4523"/>
    <cellStyle name="40% - Accent3 2 3 3 10 2" xfId="23633"/>
    <cellStyle name="40% - Accent3 2 3 3 10 3" xfId="42694"/>
    <cellStyle name="40% - Accent3 2 3 3 11" xfId="12849"/>
    <cellStyle name="40% - Accent3 2 3 3 11 2" xfId="31911"/>
    <cellStyle name="40% - Accent3 2 3 3 11 3" xfId="50972"/>
    <cellStyle name="40% - Accent3 2 3 3 12" xfId="20939"/>
    <cellStyle name="40% - Accent3 2 3 3 13" xfId="40000"/>
    <cellStyle name="40% - Accent3 2 3 3 2" xfId="1586"/>
    <cellStyle name="40% - Accent3 2 3 3 2 2" xfId="1587"/>
    <cellStyle name="40% - Accent3 2 3 3 2 2 2" xfId="7663"/>
    <cellStyle name="40% - Accent3 2 3 3 2 2 2 2" xfId="15945"/>
    <cellStyle name="40% - Accent3 2 3 3 2 2 2 2 2" xfId="35007"/>
    <cellStyle name="40% - Accent3 2 3 3 2 2 2 2 3" xfId="54068"/>
    <cellStyle name="40% - Accent3 2 3 3 2 2 2 3" xfId="26729"/>
    <cellStyle name="40% - Accent3 2 3 3 2 2 2 4" xfId="45790"/>
    <cellStyle name="40% - Accent3 2 3 3 2 2 3" xfId="10157"/>
    <cellStyle name="40% - Accent3 2 3 3 2 2 3 2" xfId="18435"/>
    <cellStyle name="40% - Accent3 2 3 3 2 2 3 2 2" xfId="37497"/>
    <cellStyle name="40% - Accent3 2 3 3 2 2 3 2 3" xfId="56558"/>
    <cellStyle name="40% - Accent3 2 3 3 2 2 3 3" xfId="29219"/>
    <cellStyle name="40% - Accent3 2 3 3 2 2 3 4" xfId="48280"/>
    <cellStyle name="40% - Accent3 2 3 3 2 2 4" xfId="4525"/>
    <cellStyle name="40% - Accent3 2 3 3 2 2 4 2" xfId="23635"/>
    <cellStyle name="40% - Accent3 2 3 3 2 2 4 3" xfId="42696"/>
    <cellStyle name="40% - Accent3 2 3 3 2 2 5" xfId="12851"/>
    <cellStyle name="40% - Accent3 2 3 3 2 2 5 2" xfId="31913"/>
    <cellStyle name="40% - Accent3 2 3 3 2 2 5 3" xfId="50974"/>
    <cellStyle name="40% - Accent3 2 3 3 2 2 6" xfId="20941"/>
    <cellStyle name="40% - Accent3 2 3 3 2 2 7" xfId="40002"/>
    <cellStyle name="40% - Accent3 2 3 3 2 3" xfId="7662"/>
    <cellStyle name="40% - Accent3 2 3 3 2 3 2" xfId="15944"/>
    <cellStyle name="40% - Accent3 2 3 3 2 3 2 2" xfId="35006"/>
    <cellStyle name="40% - Accent3 2 3 3 2 3 2 3" xfId="54067"/>
    <cellStyle name="40% - Accent3 2 3 3 2 3 3" xfId="26728"/>
    <cellStyle name="40% - Accent3 2 3 3 2 3 4" xfId="45789"/>
    <cellStyle name="40% - Accent3 2 3 3 2 4" xfId="10156"/>
    <cellStyle name="40% - Accent3 2 3 3 2 4 2" xfId="18434"/>
    <cellStyle name="40% - Accent3 2 3 3 2 4 2 2" xfId="37496"/>
    <cellStyle name="40% - Accent3 2 3 3 2 4 2 3" xfId="56557"/>
    <cellStyle name="40% - Accent3 2 3 3 2 4 3" xfId="29218"/>
    <cellStyle name="40% - Accent3 2 3 3 2 4 4" xfId="48279"/>
    <cellStyle name="40% - Accent3 2 3 3 2 5" xfId="4524"/>
    <cellStyle name="40% - Accent3 2 3 3 2 5 2" xfId="23634"/>
    <cellStyle name="40% - Accent3 2 3 3 2 5 3" xfId="42695"/>
    <cellStyle name="40% - Accent3 2 3 3 2 6" xfId="12850"/>
    <cellStyle name="40% - Accent3 2 3 3 2 6 2" xfId="31912"/>
    <cellStyle name="40% - Accent3 2 3 3 2 6 3" xfId="50973"/>
    <cellStyle name="40% - Accent3 2 3 3 2 7" xfId="20940"/>
    <cellStyle name="40% - Accent3 2 3 3 2 8" xfId="40001"/>
    <cellStyle name="40% - Accent3 2 3 3 3" xfId="1588"/>
    <cellStyle name="40% - Accent3 2 3 3 3 2" xfId="1589"/>
    <cellStyle name="40% - Accent3 2 3 3 3 2 2" xfId="7665"/>
    <cellStyle name="40% - Accent3 2 3 3 3 2 2 2" xfId="15947"/>
    <cellStyle name="40% - Accent3 2 3 3 3 2 2 2 2" xfId="35009"/>
    <cellStyle name="40% - Accent3 2 3 3 3 2 2 2 3" xfId="54070"/>
    <cellStyle name="40% - Accent3 2 3 3 3 2 2 3" xfId="26731"/>
    <cellStyle name="40% - Accent3 2 3 3 3 2 2 4" xfId="45792"/>
    <cellStyle name="40% - Accent3 2 3 3 3 2 3" xfId="10159"/>
    <cellStyle name="40% - Accent3 2 3 3 3 2 3 2" xfId="18437"/>
    <cellStyle name="40% - Accent3 2 3 3 3 2 3 2 2" xfId="37499"/>
    <cellStyle name="40% - Accent3 2 3 3 3 2 3 2 3" xfId="56560"/>
    <cellStyle name="40% - Accent3 2 3 3 3 2 3 3" xfId="29221"/>
    <cellStyle name="40% - Accent3 2 3 3 3 2 3 4" xfId="48282"/>
    <cellStyle name="40% - Accent3 2 3 3 3 2 4" xfId="4527"/>
    <cellStyle name="40% - Accent3 2 3 3 3 2 4 2" xfId="23637"/>
    <cellStyle name="40% - Accent3 2 3 3 3 2 4 3" xfId="42698"/>
    <cellStyle name="40% - Accent3 2 3 3 3 2 5" xfId="12853"/>
    <cellStyle name="40% - Accent3 2 3 3 3 2 5 2" xfId="31915"/>
    <cellStyle name="40% - Accent3 2 3 3 3 2 5 3" xfId="50976"/>
    <cellStyle name="40% - Accent3 2 3 3 3 2 6" xfId="20943"/>
    <cellStyle name="40% - Accent3 2 3 3 3 2 7" xfId="40004"/>
    <cellStyle name="40% - Accent3 2 3 3 3 3" xfId="7664"/>
    <cellStyle name="40% - Accent3 2 3 3 3 3 2" xfId="15946"/>
    <cellStyle name="40% - Accent3 2 3 3 3 3 2 2" xfId="35008"/>
    <cellStyle name="40% - Accent3 2 3 3 3 3 2 3" xfId="54069"/>
    <cellStyle name="40% - Accent3 2 3 3 3 3 3" xfId="26730"/>
    <cellStyle name="40% - Accent3 2 3 3 3 3 4" xfId="45791"/>
    <cellStyle name="40% - Accent3 2 3 3 3 4" xfId="10158"/>
    <cellStyle name="40% - Accent3 2 3 3 3 4 2" xfId="18436"/>
    <cellStyle name="40% - Accent3 2 3 3 3 4 2 2" xfId="37498"/>
    <cellStyle name="40% - Accent3 2 3 3 3 4 2 3" xfId="56559"/>
    <cellStyle name="40% - Accent3 2 3 3 3 4 3" xfId="29220"/>
    <cellStyle name="40% - Accent3 2 3 3 3 4 4" xfId="48281"/>
    <cellStyle name="40% - Accent3 2 3 3 3 5" xfId="4526"/>
    <cellStyle name="40% - Accent3 2 3 3 3 5 2" xfId="23636"/>
    <cellStyle name="40% - Accent3 2 3 3 3 5 3" xfId="42697"/>
    <cellStyle name="40% - Accent3 2 3 3 3 6" xfId="12852"/>
    <cellStyle name="40% - Accent3 2 3 3 3 6 2" xfId="31914"/>
    <cellStyle name="40% - Accent3 2 3 3 3 6 3" xfId="50975"/>
    <cellStyle name="40% - Accent3 2 3 3 3 7" xfId="20942"/>
    <cellStyle name="40% - Accent3 2 3 3 3 8" xfId="40003"/>
    <cellStyle name="40% - Accent3 2 3 3 4" xfId="1590"/>
    <cellStyle name="40% - Accent3 2 3 3 4 2" xfId="7666"/>
    <cellStyle name="40% - Accent3 2 3 3 4 2 2" xfId="15948"/>
    <cellStyle name="40% - Accent3 2 3 3 4 2 2 2" xfId="35010"/>
    <cellStyle name="40% - Accent3 2 3 3 4 2 2 3" xfId="54071"/>
    <cellStyle name="40% - Accent3 2 3 3 4 2 3" xfId="26732"/>
    <cellStyle name="40% - Accent3 2 3 3 4 2 4" xfId="45793"/>
    <cellStyle name="40% - Accent3 2 3 3 4 3" xfId="10160"/>
    <cellStyle name="40% - Accent3 2 3 3 4 3 2" xfId="18438"/>
    <cellStyle name="40% - Accent3 2 3 3 4 3 2 2" xfId="37500"/>
    <cellStyle name="40% - Accent3 2 3 3 4 3 2 3" xfId="56561"/>
    <cellStyle name="40% - Accent3 2 3 3 4 3 3" xfId="29222"/>
    <cellStyle name="40% - Accent3 2 3 3 4 3 4" xfId="48283"/>
    <cellStyle name="40% - Accent3 2 3 3 4 4" xfId="4528"/>
    <cellStyle name="40% - Accent3 2 3 3 4 4 2" xfId="23638"/>
    <cellStyle name="40% - Accent3 2 3 3 4 4 3" xfId="42699"/>
    <cellStyle name="40% - Accent3 2 3 3 4 5" xfId="12854"/>
    <cellStyle name="40% - Accent3 2 3 3 4 5 2" xfId="31916"/>
    <cellStyle name="40% - Accent3 2 3 3 4 5 3" xfId="50977"/>
    <cellStyle name="40% - Accent3 2 3 3 4 6" xfId="20944"/>
    <cellStyle name="40% - Accent3 2 3 3 4 7" xfId="40005"/>
    <cellStyle name="40% - Accent3 2 3 3 5" xfId="1591"/>
    <cellStyle name="40% - Accent3 2 3 3 5 2" xfId="7667"/>
    <cellStyle name="40% - Accent3 2 3 3 5 2 2" xfId="15949"/>
    <cellStyle name="40% - Accent3 2 3 3 5 2 2 2" xfId="35011"/>
    <cellStyle name="40% - Accent3 2 3 3 5 2 2 3" xfId="54072"/>
    <cellStyle name="40% - Accent3 2 3 3 5 2 3" xfId="26733"/>
    <cellStyle name="40% - Accent3 2 3 3 5 2 4" xfId="45794"/>
    <cellStyle name="40% - Accent3 2 3 3 5 3" xfId="10161"/>
    <cellStyle name="40% - Accent3 2 3 3 5 3 2" xfId="18439"/>
    <cellStyle name="40% - Accent3 2 3 3 5 3 2 2" xfId="37501"/>
    <cellStyle name="40% - Accent3 2 3 3 5 3 2 3" xfId="56562"/>
    <cellStyle name="40% - Accent3 2 3 3 5 3 3" xfId="29223"/>
    <cellStyle name="40% - Accent3 2 3 3 5 3 4" xfId="48284"/>
    <cellStyle name="40% - Accent3 2 3 3 5 4" xfId="4529"/>
    <cellStyle name="40% - Accent3 2 3 3 5 4 2" xfId="23639"/>
    <cellStyle name="40% - Accent3 2 3 3 5 4 3" xfId="42700"/>
    <cellStyle name="40% - Accent3 2 3 3 5 5" xfId="12855"/>
    <cellStyle name="40% - Accent3 2 3 3 5 5 2" xfId="31917"/>
    <cellStyle name="40% - Accent3 2 3 3 5 5 3" xfId="50978"/>
    <cellStyle name="40% - Accent3 2 3 3 5 6" xfId="20945"/>
    <cellStyle name="40% - Accent3 2 3 3 5 7" xfId="40006"/>
    <cellStyle name="40% - Accent3 2 3 3 6" xfId="4530"/>
    <cellStyle name="40% - Accent3 2 3 3 6 2" xfId="12856"/>
    <cellStyle name="40% - Accent3 2 3 3 6 2 2" xfId="31918"/>
    <cellStyle name="40% - Accent3 2 3 3 6 2 3" xfId="50979"/>
    <cellStyle name="40% - Accent3 2 3 3 6 3" xfId="23640"/>
    <cellStyle name="40% - Accent3 2 3 3 6 4" xfId="42701"/>
    <cellStyle name="40% - Accent3 2 3 3 7" xfId="5999"/>
    <cellStyle name="40% - Accent3 2 3 3 7 2" xfId="14281"/>
    <cellStyle name="40% - Accent3 2 3 3 7 2 2" xfId="33343"/>
    <cellStyle name="40% - Accent3 2 3 3 7 2 3" xfId="52404"/>
    <cellStyle name="40% - Accent3 2 3 3 7 3" xfId="25065"/>
    <cellStyle name="40% - Accent3 2 3 3 7 4" xfId="44126"/>
    <cellStyle name="40% - Accent3 2 3 3 8" xfId="7661"/>
    <cellStyle name="40% - Accent3 2 3 3 8 2" xfId="15943"/>
    <cellStyle name="40% - Accent3 2 3 3 8 2 2" xfId="35005"/>
    <cellStyle name="40% - Accent3 2 3 3 8 2 3" xfId="54066"/>
    <cellStyle name="40% - Accent3 2 3 3 8 3" xfId="26727"/>
    <cellStyle name="40% - Accent3 2 3 3 8 4" xfId="45788"/>
    <cellStyle name="40% - Accent3 2 3 3 9" xfId="10155"/>
    <cellStyle name="40% - Accent3 2 3 3 9 2" xfId="18433"/>
    <cellStyle name="40% - Accent3 2 3 3 9 2 2" xfId="37495"/>
    <cellStyle name="40% - Accent3 2 3 3 9 2 3" xfId="56556"/>
    <cellStyle name="40% - Accent3 2 3 3 9 3" xfId="29217"/>
    <cellStyle name="40% - Accent3 2 3 3 9 4" xfId="48278"/>
    <cellStyle name="40% - Accent3 2 3 4" xfId="1592"/>
    <cellStyle name="40% - Accent3 2 3 4 10" xfId="12857"/>
    <cellStyle name="40% - Accent3 2 3 4 10 2" xfId="31919"/>
    <cellStyle name="40% - Accent3 2 3 4 10 3" xfId="50980"/>
    <cellStyle name="40% - Accent3 2 3 4 11" xfId="20946"/>
    <cellStyle name="40% - Accent3 2 3 4 12" xfId="40007"/>
    <cellStyle name="40% - Accent3 2 3 4 2" xfId="1593"/>
    <cellStyle name="40% - Accent3 2 3 4 2 2" xfId="1594"/>
    <cellStyle name="40% - Accent3 2 3 4 2 2 2" xfId="7670"/>
    <cellStyle name="40% - Accent3 2 3 4 2 2 2 2" xfId="15952"/>
    <cellStyle name="40% - Accent3 2 3 4 2 2 2 2 2" xfId="35014"/>
    <cellStyle name="40% - Accent3 2 3 4 2 2 2 2 3" xfId="54075"/>
    <cellStyle name="40% - Accent3 2 3 4 2 2 2 3" xfId="26736"/>
    <cellStyle name="40% - Accent3 2 3 4 2 2 2 4" xfId="45797"/>
    <cellStyle name="40% - Accent3 2 3 4 2 2 3" xfId="10164"/>
    <cellStyle name="40% - Accent3 2 3 4 2 2 3 2" xfId="18442"/>
    <cellStyle name="40% - Accent3 2 3 4 2 2 3 2 2" xfId="37504"/>
    <cellStyle name="40% - Accent3 2 3 4 2 2 3 2 3" xfId="56565"/>
    <cellStyle name="40% - Accent3 2 3 4 2 2 3 3" xfId="29226"/>
    <cellStyle name="40% - Accent3 2 3 4 2 2 3 4" xfId="48287"/>
    <cellStyle name="40% - Accent3 2 3 4 2 2 4" xfId="4533"/>
    <cellStyle name="40% - Accent3 2 3 4 2 2 4 2" xfId="23643"/>
    <cellStyle name="40% - Accent3 2 3 4 2 2 4 3" xfId="42704"/>
    <cellStyle name="40% - Accent3 2 3 4 2 2 5" xfId="12859"/>
    <cellStyle name="40% - Accent3 2 3 4 2 2 5 2" xfId="31921"/>
    <cellStyle name="40% - Accent3 2 3 4 2 2 5 3" xfId="50982"/>
    <cellStyle name="40% - Accent3 2 3 4 2 2 6" xfId="20948"/>
    <cellStyle name="40% - Accent3 2 3 4 2 2 7" xfId="40009"/>
    <cellStyle name="40% - Accent3 2 3 4 2 3" xfId="7669"/>
    <cellStyle name="40% - Accent3 2 3 4 2 3 2" xfId="15951"/>
    <cellStyle name="40% - Accent3 2 3 4 2 3 2 2" xfId="35013"/>
    <cellStyle name="40% - Accent3 2 3 4 2 3 2 3" xfId="54074"/>
    <cellStyle name="40% - Accent3 2 3 4 2 3 3" xfId="26735"/>
    <cellStyle name="40% - Accent3 2 3 4 2 3 4" xfId="45796"/>
    <cellStyle name="40% - Accent3 2 3 4 2 4" xfId="10163"/>
    <cellStyle name="40% - Accent3 2 3 4 2 4 2" xfId="18441"/>
    <cellStyle name="40% - Accent3 2 3 4 2 4 2 2" xfId="37503"/>
    <cellStyle name="40% - Accent3 2 3 4 2 4 2 3" xfId="56564"/>
    <cellStyle name="40% - Accent3 2 3 4 2 4 3" xfId="29225"/>
    <cellStyle name="40% - Accent3 2 3 4 2 4 4" xfId="48286"/>
    <cellStyle name="40% - Accent3 2 3 4 2 5" xfId="4532"/>
    <cellStyle name="40% - Accent3 2 3 4 2 5 2" xfId="23642"/>
    <cellStyle name="40% - Accent3 2 3 4 2 5 3" xfId="42703"/>
    <cellStyle name="40% - Accent3 2 3 4 2 6" xfId="12858"/>
    <cellStyle name="40% - Accent3 2 3 4 2 6 2" xfId="31920"/>
    <cellStyle name="40% - Accent3 2 3 4 2 6 3" xfId="50981"/>
    <cellStyle name="40% - Accent3 2 3 4 2 7" xfId="20947"/>
    <cellStyle name="40% - Accent3 2 3 4 2 8" xfId="40008"/>
    <cellStyle name="40% - Accent3 2 3 4 3" xfId="1595"/>
    <cellStyle name="40% - Accent3 2 3 4 3 2" xfId="7671"/>
    <cellStyle name="40% - Accent3 2 3 4 3 2 2" xfId="15953"/>
    <cellStyle name="40% - Accent3 2 3 4 3 2 2 2" xfId="35015"/>
    <cellStyle name="40% - Accent3 2 3 4 3 2 2 3" xfId="54076"/>
    <cellStyle name="40% - Accent3 2 3 4 3 2 3" xfId="26737"/>
    <cellStyle name="40% - Accent3 2 3 4 3 2 4" xfId="45798"/>
    <cellStyle name="40% - Accent3 2 3 4 3 3" xfId="10165"/>
    <cellStyle name="40% - Accent3 2 3 4 3 3 2" xfId="18443"/>
    <cellStyle name="40% - Accent3 2 3 4 3 3 2 2" xfId="37505"/>
    <cellStyle name="40% - Accent3 2 3 4 3 3 2 3" xfId="56566"/>
    <cellStyle name="40% - Accent3 2 3 4 3 3 3" xfId="29227"/>
    <cellStyle name="40% - Accent3 2 3 4 3 3 4" xfId="48288"/>
    <cellStyle name="40% - Accent3 2 3 4 3 4" xfId="4534"/>
    <cellStyle name="40% - Accent3 2 3 4 3 4 2" xfId="23644"/>
    <cellStyle name="40% - Accent3 2 3 4 3 4 3" xfId="42705"/>
    <cellStyle name="40% - Accent3 2 3 4 3 5" xfId="12860"/>
    <cellStyle name="40% - Accent3 2 3 4 3 5 2" xfId="31922"/>
    <cellStyle name="40% - Accent3 2 3 4 3 5 3" xfId="50983"/>
    <cellStyle name="40% - Accent3 2 3 4 3 6" xfId="20949"/>
    <cellStyle name="40% - Accent3 2 3 4 3 7" xfId="40010"/>
    <cellStyle name="40% - Accent3 2 3 4 4" xfId="1596"/>
    <cellStyle name="40% - Accent3 2 3 4 4 2" xfId="7672"/>
    <cellStyle name="40% - Accent3 2 3 4 4 2 2" xfId="15954"/>
    <cellStyle name="40% - Accent3 2 3 4 4 2 2 2" xfId="35016"/>
    <cellStyle name="40% - Accent3 2 3 4 4 2 2 3" xfId="54077"/>
    <cellStyle name="40% - Accent3 2 3 4 4 2 3" xfId="26738"/>
    <cellStyle name="40% - Accent3 2 3 4 4 2 4" xfId="45799"/>
    <cellStyle name="40% - Accent3 2 3 4 4 3" xfId="10166"/>
    <cellStyle name="40% - Accent3 2 3 4 4 3 2" xfId="18444"/>
    <cellStyle name="40% - Accent3 2 3 4 4 3 2 2" xfId="37506"/>
    <cellStyle name="40% - Accent3 2 3 4 4 3 2 3" xfId="56567"/>
    <cellStyle name="40% - Accent3 2 3 4 4 3 3" xfId="29228"/>
    <cellStyle name="40% - Accent3 2 3 4 4 3 4" xfId="48289"/>
    <cellStyle name="40% - Accent3 2 3 4 4 4" xfId="4535"/>
    <cellStyle name="40% - Accent3 2 3 4 4 4 2" xfId="23645"/>
    <cellStyle name="40% - Accent3 2 3 4 4 4 3" xfId="42706"/>
    <cellStyle name="40% - Accent3 2 3 4 4 5" xfId="12861"/>
    <cellStyle name="40% - Accent3 2 3 4 4 5 2" xfId="31923"/>
    <cellStyle name="40% - Accent3 2 3 4 4 5 3" xfId="50984"/>
    <cellStyle name="40% - Accent3 2 3 4 4 6" xfId="20950"/>
    <cellStyle name="40% - Accent3 2 3 4 4 7" xfId="40011"/>
    <cellStyle name="40% - Accent3 2 3 4 5" xfId="4536"/>
    <cellStyle name="40% - Accent3 2 3 4 5 2" xfId="12862"/>
    <cellStyle name="40% - Accent3 2 3 4 5 2 2" xfId="31924"/>
    <cellStyle name="40% - Accent3 2 3 4 5 2 3" xfId="50985"/>
    <cellStyle name="40% - Accent3 2 3 4 5 3" xfId="23646"/>
    <cellStyle name="40% - Accent3 2 3 4 5 4" xfId="42707"/>
    <cellStyle name="40% - Accent3 2 3 4 6" xfId="5815"/>
    <cellStyle name="40% - Accent3 2 3 4 6 2" xfId="14097"/>
    <cellStyle name="40% - Accent3 2 3 4 6 2 2" xfId="33159"/>
    <cellStyle name="40% - Accent3 2 3 4 6 2 3" xfId="52220"/>
    <cellStyle name="40% - Accent3 2 3 4 6 3" xfId="24881"/>
    <cellStyle name="40% - Accent3 2 3 4 6 4" xfId="43942"/>
    <cellStyle name="40% - Accent3 2 3 4 7" xfId="7668"/>
    <cellStyle name="40% - Accent3 2 3 4 7 2" xfId="15950"/>
    <cellStyle name="40% - Accent3 2 3 4 7 2 2" xfId="35012"/>
    <cellStyle name="40% - Accent3 2 3 4 7 2 3" xfId="54073"/>
    <cellStyle name="40% - Accent3 2 3 4 7 3" xfId="26734"/>
    <cellStyle name="40% - Accent3 2 3 4 7 4" xfId="45795"/>
    <cellStyle name="40% - Accent3 2 3 4 8" xfId="10162"/>
    <cellStyle name="40% - Accent3 2 3 4 8 2" xfId="18440"/>
    <cellStyle name="40% - Accent3 2 3 4 8 2 2" xfId="37502"/>
    <cellStyle name="40% - Accent3 2 3 4 8 2 3" xfId="56563"/>
    <cellStyle name="40% - Accent3 2 3 4 8 3" xfId="29224"/>
    <cellStyle name="40% - Accent3 2 3 4 8 4" xfId="48285"/>
    <cellStyle name="40% - Accent3 2 3 4 9" xfId="4531"/>
    <cellStyle name="40% - Accent3 2 3 4 9 2" xfId="23641"/>
    <cellStyle name="40% - Accent3 2 3 4 9 3" xfId="42702"/>
    <cellStyle name="40% - Accent3 2 3 5" xfId="1597"/>
    <cellStyle name="40% - Accent3 2 3 5 2" xfId="1598"/>
    <cellStyle name="40% - Accent3 2 3 5 2 2" xfId="7674"/>
    <cellStyle name="40% - Accent3 2 3 5 2 2 2" xfId="15956"/>
    <cellStyle name="40% - Accent3 2 3 5 2 2 2 2" xfId="35018"/>
    <cellStyle name="40% - Accent3 2 3 5 2 2 2 3" xfId="54079"/>
    <cellStyle name="40% - Accent3 2 3 5 2 2 3" xfId="26740"/>
    <cellStyle name="40% - Accent3 2 3 5 2 2 4" xfId="45801"/>
    <cellStyle name="40% - Accent3 2 3 5 2 3" xfId="10168"/>
    <cellStyle name="40% - Accent3 2 3 5 2 3 2" xfId="18446"/>
    <cellStyle name="40% - Accent3 2 3 5 2 3 2 2" xfId="37508"/>
    <cellStyle name="40% - Accent3 2 3 5 2 3 2 3" xfId="56569"/>
    <cellStyle name="40% - Accent3 2 3 5 2 3 3" xfId="29230"/>
    <cellStyle name="40% - Accent3 2 3 5 2 3 4" xfId="48291"/>
    <cellStyle name="40% - Accent3 2 3 5 2 4" xfId="4538"/>
    <cellStyle name="40% - Accent3 2 3 5 2 4 2" xfId="23648"/>
    <cellStyle name="40% - Accent3 2 3 5 2 4 3" xfId="42709"/>
    <cellStyle name="40% - Accent3 2 3 5 2 5" xfId="12864"/>
    <cellStyle name="40% - Accent3 2 3 5 2 5 2" xfId="31926"/>
    <cellStyle name="40% - Accent3 2 3 5 2 5 3" xfId="50987"/>
    <cellStyle name="40% - Accent3 2 3 5 2 6" xfId="20952"/>
    <cellStyle name="40% - Accent3 2 3 5 2 7" xfId="40013"/>
    <cellStyle name="40% - Accent3 2 3 5 3" xfId="7673"/>
    <cellStyle name="40% - Accent3 2 3 5 3 2" xfId="15955"/>
    <cellStyle name="40% - Accent3 2 3 5 3 2 2" xfId="35017"/>
    <cellStyle name="40% - Accent3 2 3 5 3 2 3" xfId="54078"/>
    <cellStyle name="40% - Accent3 2 3 5 3 3" xfId="26739"/>
    <cellStyle name="40% - Accent3 2 3 5 3 4" xfId="45800"/>
    <cellStyle name="40% - Accent3 2 3 5 4" xfId="10167"/>
    <cellStyle name="40% - Accent3 2 3 5 4 2" xfId="18445"/>
    <cellStyle name="40% - Accent3 2 3 5 4 2 2" xfId="37507"/>
    <cellStyle name="40% - Accent3 2 3 5 4 2 3" xfId="56568"/>
    <cellStyle name="40% - Accent3 2 3 5 4 3" xfId="29229"/>
    <cellStyle name="40% - Accent3 2 3 5 4 4" xfId="48290"/>
    <cellStyle name="40% - Accent3 2 3 5 5" xfId="4537"/>
    <cellStyle name="40% - Accent3 2 3 5 5 2" xfId="23647"/>
    <cellStyle name="40% - Accent3 2 3 5 5 3" xfId="42708"/>
    <cellStyle name="40% - Accent3 2 3 5 6" xfId="12863"/>
    <cellStyle name="40% - Accent3 2 3 5 6 2" xfId="31925"/>
    <cellStyle name="40% - Accent3 2 3 5 6 3" xfId="50986"/>
    <cellStyle name="40% - Accent3 2 3 5 7" xfId="20951"/>
    <cellStyle name="40% - Accent3 2 3 5 8" xfId="40012"/>
    <cellStyle name="40% - Accent3 2 3 6" xfId="1599"/>
    <cellStyle name="40% - Accent3 2 3 6 2" xfId="1600"/>
    <cellStyle name="40% - Accent3 2 3 6 2 2" xfId="7676"/>
    <cellStyle name="40% - Accent3 2 3 6 2 2 2" xfId="15958"/>
    <cellStyle name="40% - Accent3 2 3 6 2 2 2 2" xfId="35020"/>
    <cellStyle name="40% - Accent3 2 3 6 2 2 2 3" xfId="54081"/>
    <cellStyle name="40% - Accent3 2 3 6 2 2 3" xfId="26742"/>
    <cellStyle name="40% - Accent3 2 3 6 2 2 4" xfId="45803"/>
    <cellStyle name="40% - Accent3 2 3 6 2 3" xfId="10170"/>
    <cellStyle name="40% - Accent3 2 3 6 2 3 2" xfId="18448"/>
    <cellStyle name="40% - Accent3 2 3 6 2 3 2 2" xfId="37510"/>
    <cellStyle name="40% - Accent3 2 3 6 2 3 2 3" xfId="56571"/>
    <cellStyle name="40% - Accent3 2 3 6 2 3 3" xfId="29232"/>
    <cellStyle name="40% - Accent3 2 3 6 2 3 4" xfId="48293"/>
    <cellStyle name="40% - Accent3 2 3 6 2 4" xfId="4540"/>
    <cellStyle name="40% - Accent3 2 3 6 2 4 2" xfId="23650"/>
    <cellStyle name="40% - Accent3 2 3 6 2 4 3" xfId="42711"/>
    <cellStyle name="40% - Accent3 2 3 6 2 5" xfId="12866"/>
    <cellStyle name="40% - Accent3 2 3 6 2 5 2" xfId="31928"/>
    <cellStyle name="40% - Accent3 2 3 6 2 5 3" xfId="50989"/>
    <cellStyle name="40% - Accent3 2 3 6 2 6" xfId="20954"/>
    <cellStyle name="40% - Accent3 2 3 6 2 7" xfId="40015"/>
    <cellStyle name="40% - Accent3 2 3 6 3" xfId="7675"/>
    <cellStyle name="40% - Accent3 2 3 6 3 2" xfId="15957"/>
    <cellStyle name="40% - Accent3 2 3 6 3 2 2" xfId="35019"/>
    <cellStyle name="40% - Accent3 2 3 6 3 2 3" xfId="54080"/>
    <cellStyle name="40% - Accent3 2 3 6 3 3" xfId="26741"/>
    <cellStyle name="40% - Accent3 2 3 6 3 4" xfId="45802"/>
    <cellStyle name="40% - Accent3 2 3 6 4" xfId="10169"/>
    <cellStyle name="40% - Accent3 2 3 6 4 2" xfId="18447"/>
    <cellStyle name="40% - Accent3 2 3 6 4 2 2" xfId="37509"/>
    <cellStyle name="40% - Accent3 2 3 6 4 2 3" xfId="56570"/>
    <cellStyle name="40% - Accent3 2 3 6 4 3" xfId="29231"/>
    <cellStyle name="40% - Accent3 2 3 6 4 4" xfId="48292"/>
    <cellStyle name="40% - Accent3 2 3 6 5" xfId="4539"/>
    <cellStyle name="40% - Accent3 2 3 6 5 2" xfId="23649"/>
    <cellStyle name="40% - Accent3 2 3 6 5 3" xfId="42710"/>
    <cellStyle name="40% - Accent3 2 3 6 6" xfId="12865"/>
    <cellStyle name="40% - Accent3 2 3 6 6 2" xfId="31927"/>
    <cellStyle name="40% - Accent3 2 3 6 6 3" xfId="50988"/>
    <cellStyle name="40% - Accent3 2 3 6 7" xfId="20953"/>
    <cellStyle name="40% - Accent3 2 3 6 8" xfId="40014"/>
    <cellStyle name="40% - Accent3 2 3 7" xfId="1601"/>
    <cellStyle name="40% - Accent3 2 3 7 2" xfId="7677"/>
    <cellStyle name="40% - Accent3 2 3 7 2 2" xfId="15959"/>
    <cellStyle name="40% - Accent3 2 3 7 2 2 2" xfId="35021"/>
    <cellStyle name="40% - Accent3 2 3 7 2 2 3" xfId="54082"/>
    <cellStyle name="40% - Accent3 2 3 7 2 3" xfId="26743"/>
    <cellStyle name="40% - Accent3 2 3 7 2 4" xfId="45804"/>
    <cellStyle name="40% - Accent3 2 3 7 3" xfId="10171"/>
    <cellStyle name="40% - Accent3 2 3 7 3 2" xfId="18449"/>
    <cellStyle name="40% - Accent3 2 3 7 3 2 2" xfId="37511"/>
    <cellStyle name="40% - Accent3 2 3 7 3 2 3" xfId="56572"/>
    <cellStyle name="40% - Accent3 2 3 7 3 3" xfId="29233"/>
    <cellStyle name="40% - Accent3 2 3 7 3 4" xfId="48294"/>
    <cellStyle name="40% - Accent3 2 3 7 4" xfId="4541"/>
    <cellStyle name="40% - Accent3 2 3 7 4 2" xfId="23651"/>
    <cellStyle name="40% - Accent3 2 3 7 4 3" xfId="42712"/>
    <cellStyle name="40% - Accent3 2 3 7 5" xfId="12867"/>
    <cellStyle name="40% - Accent3 2 3 7 5 2" xfId="31929"/>
    <cellStyle name="40% - Accent3 2 3 7 5 3" xfId="50990"/>
    <cellStyle name="40% - Accent3 2 3 7 6" xfId="20955"/>
    <cellStyle name="40% - Accent3 2 3 7 7" xfId="40016"/>
    <cellStyle name="40% - Accent3 2 3 8" xfId="1602"/>
    <cellStyle name="40% - Accent3 2 3 8 2" xfId="7678"/>
    <cellStyle name="40% - Accent3 2 3 8 2 2" xfId="15960"/>
    <cellStyle name="40% - Accent3 2 3 8 2 2 2" xfId="35022"/>
    <cellStyle name="40% - Accent3 2 3 8 2 2 3" xfId="54083"/>
    <cellStyle name="40% - Accent3 2 3 8 2 3" xfId="26744"/>
    <cellStyle name="40% - Accent3 2 3 8 2 4" xfId="45805"/>
    <cellStyle name="40% - Accent3 2 3 8 3" xfId="10172"/>
    <cellStyle name="40% - Accent3 2 3 8 3 2" xfId="18450"/>
    <cellStyle name="40% - Accent3 2 3 8 3 2 2" xfId="37512"/>
    <cellStyle name="40% - Accent3 2 3 8 3 2 3" xfId="56573"/>
    <cellStyle name="40% - Accent3 2 3 8 3 3" xfId="29234"/>
    <cellStyle name="40% - Accent3 2 3 8 3 4" xfId="48295"/>
    <cellStyle name="40% - Accent3 2 3 8 4" xfId="4542"/>
    <cellStyle name="40% - Accent3 2 3 8 4 2" xfId="23652"/>
    <cellStyle name="40% - Accent3 2 3 8 4 3" xfId="42713"/>
    <cellStyle name="40% - Accent3 2 3 8 5" xfId="12868"/>
    <cellStyle name="40% - Accent3 2 3 8 5 2" xfId="31930"/>
    <cellStyle name="40% - Accent3 2 3 8 5 3" xfId="50991"/>
    <cellStyle name="40% - Accent3 2 3 8 6" xfId="20956"/>
    <cellStyle name="40% - Accent3 2 3 8 7" xfId="40017"/>
    <cellStyle name="40% - Accent3 2 3 9" xfId="4543"/>
    <cellStyle name="40% - Accent3 2 3 9 2" xfId="12869"/>
    <cellStyle name="40% - Accent3 2 3 9 2 2" xfId="31931"/>
    <cellStyle name="40% - Accent3 2 3 9 2 3" xfId="50992"/>
    <cellStyle name="40% - Accent3 2 3 9 3" xfId="23653"/>
    <cellStyle name="40% - Accent3 2 3 9 4" xfId="42714"/>
    <cellStyle name="40% - Accent3 2 4" xfId="1603"/>
    <cellStyle name="40% - Accent3 2 4 10" xfId="4544"/>
    <cellStyle name="40% - Accent3 2 4 10 2" xfId="23654"/>
    <cellStyle name="40% - Accent3 2 4 10 3" xfId="42715"/>
    <cellStyle name="40% - Accent3 2 4 11" xfId="12870"/>
    <cellStyle name="40% - Accent3 2 4 11 2" xfId="31932"/>
    <cellStyle name="40% - Accent3 2 4 11 3" xfId="50993"/>
    <cellStyle name="40% - Accent3 2 4 12" xfId="20957"/>
    <cellStyle name="40% - Accent3 2 4 13" xfId="40018"/>
    <cellStyle name="40% - Accent3 2 4 2" xfId="1604"/>
    <cellStyle name="40% - Accent3 2 4 2 2" xfId="1605"/>
    <cellStyle name="40% - Accent3 2 4 2 2 2" xfId="7681"/>
    <cellStyle name="40% - Accent3 2 4 2 2 2 2" xfId="15963"/>
    <cellStyle name="40% - Accent3 2 4 2 2 2 2 2" xfId="35025"/>
    <cellStyle name="40% - Accent3 2 4 2 2 2 2 3" xfId="54086"/>
    <cellStyle name="40% - Accent3 2 4 2 2 2 3" xfId="26747"/>
    <cellStyle name="40% - Accent3 2 4 2 2 2 4" xfId="45808"/>
    <cellStyle name="40% - Accent3 2 4 2 2 3" xfId="10175"/>
    <cellStyle name="40% - Accent3 2 4 2 2 3 2" xfId="18453"/>
    <cellStyle name="40% - Accent3 2 4 2 2 3 2 2" xfId="37515"/>
    <cellStyle name="40% - Accent3 2 4 2 2 3 2 3" xfId="56576"/>
    <cellStyle name="40% - Accent3 2 4 2 2 3 3" xfId="29237"/>
    <cellStyle name="40% - Accent3 2 4 2 2 3 4" xfId="48298"/>
    <cellStyle name="40% - Accent3 2 4 2 2 4" xfId="4546"/>
    <cellStyle name="40% - Accent3 2 4 2 2 4 2" xfId="23656"/>
    <cellStyle name="40% - Accent3 2 4 2 2 4 3" xfId="42717"/>
    <cellStyle name="40% - Accent3 2 4 2 2 5" xfId="12872"/>
    <cellStyle name="40% - Accent3 2 4 2 2 5 2" xfId="31934"/>
    <cellStyle name="40% - Accent3 2 4 2 2 5 3" xfId="50995"/>
    <cellStyle name="40% - Accent3 2 4 2 2 6" xfId="20959"/>
    <cellStyle name="40% - Accent3 2 4 2 2 7" xfId="40020"/>
    <cellStyle name="40% - Accent3 2 4 2 3" xfId="7680"/>
    <cellStyle name="40% - Accent3 2 4 2 3 2" xfId="15962"/>
    <cellStyle name="40% - Accent3 2 4 2 3 2 2" xfId="35024"/>
    <cellStyle name="40% - Accent3 2 4 2 3 2 3" xfId="54085"/>
    <cellStyle name="40% - Accent3 2 4 2 3 3" xfId="26746"/>
    <cellStyle name="40% - Accent3 2 4 2 3 4" xfId="45807"/>
    <cellStyle name="40% - Accent3 2 4 2 4" xfId="10174"/>
    <cellStyle name="40% - Accent3 2 4 2 4 2" xfId="18452"/>
    <cellStyle name="40% - Accent3 2 4 2 4 2 2" xfId="37514"/>
    <cellStyle name="40% - Accent3 2 4 2 4 2 3" xfId="56575"/>
    <cellStyle name="40% - Accent3 2 4 2 4 3" xfId="29236"/>
    <cellStyle name="40% - Accent3 2 4 2 4 4" xfId="48297"/>
    <cellStyle name="40% - Accent3 2 4 2 5" xfId="4545"/>
    <cellStyle name="40% - Accent3 2 4 2 5 2" xfId="23655"/>
    <cellStyle name="40% - Accent3 2 4 2 5 3" xfId="42716"/>
    <cellStyle name="40% - Accent3 2 4 2 6" xfId="12871"/>
    <cellStyle name="40% - Accent3 2 4 2 6 2" xfId="31933"/>
    <cellStyle name="40% - Accent3 2 4 2 6 3" xfId="50994"/>
    <cellStyle name="40% - Accent3 2 4 2 7" xfId="20958"/>
    <cellStyle name="40% - Accent3 2 4 2 8" xfId="40019"/>
    <cellStyle name="40% - Accent3 2 4 3" xfId="1606"/>
    <cellStyle name="40% - Accent3 2 4 3 2" xfId="1607"/>
    <cellStyle name="40% - Accent3 2 4 3 2 2" xfId="7683"/>
    <cellStyle name="40% - Accent3 2 4 3 2 2 2" xfId="15965"/>
    <cellStyle name="40% - Accent3 2 4 3 2 2 2 2" xfId="35027"/>
    <cellStyle name="40% - Accent3 2 4 3 2 2 2 3" xfId="54088"/>
    <cellStyle name="40% - Accent3 2 4 3 2 2 3" xfId="26749"/>
    <cellStyle name="40% - Accent3 2 4 3 2 2 4" xfId="45810"/>
    <cellStyle name="40% - Accent3 2 4 3 2 3" xfId="10177"/>
    <cellStyle name="40% - Accent3 2 4 3 2 3 2" xfId="18455"/>
    <cellStyle name="40% - Accent3 2 4 3 2 3 2 2" xfId="37517"/>
    <cellStyle name="40% - Accent3 2 4 3 2 3 2 3" xfId="56578"/>
    <cellStyle name="40% - Accent3 2 4 3 2 3 3" xfId="29239"/>
    <cellStyle name="40% - Accent3 2 4 3 2 3 4" xfId="48300"/>
    <cellStyle name="40% - Accent3 2 4 3 2 4" xfId="4548"/>
    <cellStyle name="40% - Accent3 2 4 3 2 4 2" xfId="23658"/>
    <cellStyle name="40% - Accent3 2 4 3 2 4 3" xfId="42719"/>
    <cellStyle name="40% - Accent3 2 4 3 2 5" xfId="12874"/>
    <cellStyle name="40% - Accent3 2 4 3 2 5 2" xfId="31936"/>
    <cellStyle name="40% - Accent3 2 4 3 2 5 3" xfId="50997"/>
    <cellStyle name="40% - Accent3 2 4 3 2 6" xfId="20961"/>
    <cellStyle name="40% - Accent3 2 4 3 2 7" xfId="40022"/>
    <cellStyle name="40% - Accent3 2 4 3 3" xfId="7682"/>
    <cellStyle name="40% - Accent3 2 4 3 3 2" xfId="15964"/>
    <cellStyle name="40% - Accent3 2 4 3 3 2 2" xfId="35026"/>
    <cellStyle name="40% - Accent3 2 4 3 3 2 3" xfId="54087"/>
    <cellStyle name="40% - Accent3 2 4 3 3 3" xfId="26748"/>
    <cellStyle name="40% - Accent3 2 4 3 3 4" xfId="45809"/>
    <cellStyle name="40% - Accent3 2 4 3 4" xfId="10176"/>
    <cellStyle name="40% - Accent3 2 4 3 4 2" xfId="18454"/>
    <cellStyle name="40% - Accent3 2 4 3 4 2 2" xfId="37516"/>
    <cellStyle name="40% - Accent3 2 4 3 4 2 3" xfId="56577"/>
    <cellStyle name="40% - Accent3 2 4 3 4 3" xfId="29238"/>
    <cellStyle name="40% - Accent3 2 4 3 4 4" xfId="48299"/>
    <cellStyle name="40% - Accent3 2 4 3 5" xfId="4547"/>
    <cellStyle name="40% - Accent3 2 4 3 5 2" xfId="23657"/>
    <cellStyle name="40% - Accent3 2 4 3 5 3" xfId="42718"/>
    <cellStyle name="40% - Accent3 2 4 3 6" xfId="12873"/>
    <cellStyle name="40% - Accent3 2 4 3 6 2" xfId="31935"/>
    <cellStyle name="40% - Accent3 2 4 3 6 3" xfId="50996"/>
    <cellStyle name="40% - Accent3 2 4 3 7" xfId="20960"/>
    <cellStyle name="40% - Accent3 2 4 3 8" xfId="40021"/>
    <cellStyle name="40% - Accent3 2 4 4" xfId="1608"/>
    <cellStyle name="40% - Accent3 2 4 4 2" xfId="7684"/>
    <cellStyle name="40% - Accent3 2 4 4 2 2" xfId="15966"/>
    <cellStyle name="40% - Accent3 2 4 4 2 2 2" xfId="35028"/>
    <cellStyle name="40% - Accent3 2 4 4 2 2 3" xfId="54089"/>
    <cellStyle name="40% - Accent3 2 4 4 2 3" xfId="26750"/>
    <cellStyle name="40% - Accent3 2 4 4 2 4" xfId="45811"/>
    <cellStyle name="40% - Accent3 2 4 4 3" xfId="10178"/>
    <cellStyle name="40% - Accent3 2 4 4 3 2" xfId="18456"/>
    <cellStyle name="40% - Accent3 2 4 4 3 2 2" xfId="37518"/>
    <cellStyle name="40% - Accent3 2 4 4 3 2 3" xfId="56579"/>
    <cellStyle name="40% - Accent3 2 4 4 3 3" xfId="29240"/>
    <cellStyle name="40% - Accent3 2 4 4 3 4" xfId="48301"/>
    <cellStyle name="40% - Accent3 2 4 4 4" xfId="4549"/>
    <cellStyle name="40% - Accent3 2 4 4 4 2" xfId="23659"/>
    <cellStyle name="40% - Accent3 2 4 4 4 3" xfId="42720"/>
    <cellStyle name="40% - Accent3 2 4 4 5" xfId="12875"/>
    <cellStyle name="40% - Accent3 2 4 4 5 2" xfId="31937"/>
    <cellStyle name="40% - Accent3 2 4 4 5 3" xfId="50998"/>
    <cellStyle name="40% - Accent3 2 4 4 6" xfId="20962"/>
    <cellStyle name="40% - Accent3 2 4 4 7" xfId="40023"/>
    <cellStyle name="40% - Accent3 2 4 5" xfId="1609"/>
    <cellStyle name="40% - Accent3 2 4 5 2" xfId="7685"/>
    <cellStyle name="40% - Accent3 2 4 5 2 2" xfId="15967"/>
    <cellStyle name="40% - Accent3 2 4 5 2 2 2" xfId="35029"/>
    <cellStyle name="40% - Accent3 2 4 5 2 2 3" xfId="54090"/>
    <cellStyle name="40% - Accent3 2 4 5 2 3" xfId="26751"/>
    <cellStyle name="40% - Accent3 2 4 5 2 4" xfId="45812"/>
    <cellStyle name="40% - Accent3 2 4 5 3" xfId="10179"/>
    <cellStyle name="40% - Accent3 2 4 5 3 2" xfId="18457"/>
    <cellStyle name="40% - Accent3 2 4 5 3 2 2" xfId="37519"/>
    <cellStyle name="40% - Accent3 2 4 5 3 2 3" xfId="56580"/>
    <cellStyle name="40% - Accent3 2 4 5 3 3" xfId="29241"/>
    <cellStyle name="40% - Accent3 2 4 5 3 4" xfId="48302"/>
    <cellStyle name="40% - Accent3 2 4 5 4" xfId="4550"/>
    <cellStyle name="40% - Accent3 2 4 5 4 2" xfId="23660"/>
    <cellStyle name="40% - Accent3 2 4 5 4 3" xfId="42721"/>
    <cellStyle name="40% - Accent3 2 4 5 5" xfId="12876"/>
    <cellStyle name="40% - Accent3 2 4 5 5 2" xfId="31938"/>
    <cellStyle name="40% - Accent3 2 4 5 5 3" xfId="50999"/>
    <cellStyle name="40% - Accent3 2 4 5 6" xfId="20963"/>
    <cellStyle name="40% - Accent3 2 4 5 7" xfId="40024"/>
    <cellStyle name="40% - Accent3 2 4 6" xfId="4551"/>
    <cellStyle name="40% - Accent3 2 4 6 2" xfId="12877"/>
    <cellStyle name="40% - Accent3 2 4 6 2 2" xfId="31939"/>
    <cellStyle name="40% - Accent3 2 4 6 2 3" xfId="51000"/>
    <cellStyle name="40% - Accent3 2 4 6 3" xfId="23661"/>
    <cellStyle name="40% - Accent3 2 4 6 4" xfId="42722"/>
    <cellStyle name="40% - Accent3 2 4 7" xfId="5758"/>
    <cellStyle name="40% - Accent3 2 4 7 2" xfId="14042"/>
    <cellStyle name="40% - Accent3 2 4 7 2 2" xfId="33104"/>
    <cellStyle name="40% - Accent3 2 4 7 2 3" xfId="52165"/>
    <cellStyle name="40% - Accent3 2 4 7 3" xfId="24826"/>
    <cellStyle name="40% - Accent3 2 4 7 4" xfId="43887"/>
    <cellStyle name="40% - Accent3 2 4 8" xfId="7679"/>
    <cellStyle name="40% - Accent3 2 4 8 2" xfId="15961"/>
    <cellStyle name="40% - Accent3 2 4 8 2 2" xfId="35023"/>
    <cellStyle name="40% - Accent3 2 4 8 2 3" xfId="54084"/>
    <cellStyle name="40% - Accent3 2 4 8 3" xfId="26745"/>
    <cellStyle name="40% - Accent3 2 4 8 4" xfId="45806"/>
    <cellStyle name="40% - Accent3 2 4 9" xfId="10173"/>
    <cellStyle name="40% - Accent3 2 4 9 2" xfId="18451"/>
    <cellStyle name="40% - Accent3 2 4 9 2 2" xfId="37513"/>
    <cellStyle name="40% - Accent3 2 4 9 2 3" xfId="56574"/>
    <cellStyle name="40% - Accent3 2 4 9 3" xfId="29235"/>
    <cellStyle name="40% - Accent3 2 4 9 4" xfId="48296"/>
    <cellStyle name="40% - Accent3 2 5" xfId="1610"/>
    <cellStyle name="40% - Accent3 2 5 10" xfId="4552"/>
    <cellStyle name="40% - Accent3 2 5 10 2" xfId="23662"/>
    <cellStyle name="40% - Accent3 2 5 10 3" xfId="42723"/>
    <cellStyle name="40% - Accent3 2 5 11" xfId="12878"/>
    <cellStyle name="40% - Accent3 2 5 11 2" xfId="31940"/>
    <cellStyle name="40% - Accent3 2 5 11 3" xfId="51001"/>
    <cellStyle name="40% - Accent3 2 5 12" xfId="20964"/>
    <cellStyle name="40% - Accent3 2 5 13" xfId="40025"/>
    <cellStyle name="40% - Accent3 2 5 2" xfId="1611"/>
    <cellStyle name="40% - Accent3 2 5 2 2" xfId="1612"/>
    <cellStyle name="40% - Accent3 2 5 2 2 2" xfId="7688"/>
    <cellStyle name="40% - Accent3 2 5 2 2 2 2" xfId="15970"/>
    <cellStyle name="40% - Accent3 2 5 2 2 2 2 2" xfId="35032"/>
    <cellStyle name="40% - Accent3 2 5 2 2 2 2 3" xfId="54093"/>
    <cellStyle name="40% - Accent3 2 5 2 2 2 3" xfId="26754"/>
    <cellStyle name="40% - Accent3 2 5 2 2 2 4" xfId="45815"/>
    <cellStyle name="40% - Accent3 2 5 2 2 3" xfId="10182"/>
    <cellStyle name="40% - Accent3 2 5 2 2 3 2" xfId="18460"/>
    <cellStyle name="40% - Accent3 2 5 2 2 3 2 2" xfId="37522"/>
    <cellStyle name="40% - Accent3 2 5 2 2 3 2 3" xfId="56583"/>
    <cellStyle name="40% - Accent3 2 5 2 2 3 3" xfId="29244"/>
    <cellStyle name="40% - Accent3 2 5 2 2 3 4" xfId="48305"/>
    <cellStyle name="40% - Accent3 2 5 2 2 4" xfId="4554"/>
    <cellStyle name="40% - Accent3 2 5 2 2 4 2" xfId="23664"/>
    <cellStyle name="40% - Accent3 2 5 2 2 4 3" xfId="42725"/>
    <cellStyle name="40% - Accent3 2 5 2 2 5" xfId="12880"/>
    <cellStyle name="40% - Accent3 2 5 2 2 5 2" xfId="31942"/>
    <cellStyle name="40% - Accent3 2 5 2 2 5 3" xfId="51003"/>
    <cellStyle name="40% - Accent3 2 5 2 2 6" xfId="20966"/>
    <cellStyle name="40% - Accent3 2 5 2 2 7" xfId="40027"/>
    <cellStyle name="40% - Accent3 2 5 2 3" xfId="7687"/>
    <cellStyle name="40% - Accent3 2 5 2 3 2" xfId="15969"/>
    <cellStyle name="40% - Accent3 2 5 2 3 2 2" xfId="35031"/>
    <cellStyle name="40% - Accent3 2 5 2 3 2 3" xfId="54092"/>
    <cellStyle name="40% - Accent3 2 5 2 3 3" xfId="26753"/>
    <cellStyle name="40% - Accent3 2 5 2 3 4" xfId="45814"/>
    <cellStyle name="40% - Accent3 2 5 2 4" xfId="10181"/>
    <cellStyle name="40% - Accent3 2 5 2 4 2" xfId="18459"/>
    <cellStyle name="40% - Accent3 2 5 2 4 2 2" xfId="37521"/>
    <cellStyle name="40% - Accent3 2 5 2 4 2 3" xfId="56582"/>
    <cellStyle name="40% - Accent3 2 5 2 4 3" xfId="29243"/>
    <cellStyle name="40% - Accent3 2 5 2 4 4" xfId="48304"/>
    <cellStyle name="40% - Accent3 2 5 2 5" xfId="4553"/>
    <cellStyle name="40% - Accent3 2 5 2 5 2" xfId="23663"/>
    <cellStyle name="40% - Accent3 2 5 2 5 3" xfId="42724"/>
    <cellStyle name="40% - Accent3 2 5 2 6" xfId="12879"/>
    <cellStyle name="40% - Accent3 2 5 2 6 2" xfId="31941"/>
    <cellStyle name="40% - Accent3 2 5 2 6 3" xfId="51002"/>
    <cellStyle name="40% - Accent3 2 5 2 7" xfId="20965"/>
    <cellStyle name="40% - Accent3 2 5 2 8" xfId="40026"/>
    <cellStyle name="40% - Accent3 2 5 3" xfId="1613"/>
    <cellStyle name="40% - Accent3 2 5 3 2" xfId="1614"/>
    <cellStyle name="40% - Accent3 2 5 3 2 2" xfId="7690"/>
    <cellStyle name="40% - Accent3 2 5 3 2 2 2" xfId="15972"/>
    <cellStyle name="40% - Accent3 2 5 3 2 2 2 2" xfId="35034"/>
    <cellStyle name="40% - Accent3 2 5 3 2 2 2 3" xfId="54095"/>
    <cellStyle name="40% - Accent3 2 5 3 2 2 3" xfId="26756"/>
    <cellStyle name="40% - Accent3 2 5 3 2 2 4" xfId="45817"/>
    <cellStyle name="40% - Accent3 2 5 3 2 3" xfId="10184"/>
    <cellStyle name="40% - Accent3 2 5 3 2 3 2" xfId="18462"/>
    <cellStyle name="40% - Accent3 2 5 3 2 3 2 2" xfId="37524"/>
    <cellStyle name="40% - Accent3 2 5 3 2 3 2 3" xfId="56585"/>
    <cellStyle name="40% - Accent3 2 5 3 2 3 3" xfId="29246"/>
    <cellStyle name="40% - Accent3 2 5 3 2 3 4" xfId="48307"/>
    <cellStyle name="40% - Accent3 2 5 3 2 4" xfId="4556"/>
    <cellStyle name="40% - Accent3 2 5 3 2 4 2" xfId="23666"/>
    <cellStyle name="40% - Accent3 2 5 3 2 4 3" xfId="42727"/>
    <cellStyle name="40% - Accent3 2 5 3 2 5" xfId="12882"/>
    <cellStyle name="40% - Accent3 2 5 3 2 5 2" xfId="31944"/>
    <cellStyle name="40% - Accent3 2 5 3 2 5 3" xfId="51005"/>
    <cellStyle name="40% - Accent3 2 5 3 2 6" xfId="20968"/>
    <cellStyle name="40% - Accent3 2 5 3 2 7" xfId="40029"/>
    <cellStyle name="40% - Accent3 2 5 3 3" xfId="7689"/>
    <cellStyle name="40% - Accent3 2 5 3 3 2" xfId="15971"/>
    <cellStyle name="40% - Accent3 2 5 3 3 2 2" xfId="35033"/>
    <cellStyle name="40% - Accent3 2 5 3 3 2 3" xfId="54094"/>
    <cellStyle name="40% - Accent3 2 5 3 3 3" xfId="26755"/>
    <cellStyle name="40% - Accent3 2 5 3 3 4" xfId="45816"/>
    <cellStyle name="40% - Accent3 2 5 3 4" xfId="10183"/>
    <cellStyle name="40% - Accent3 2 5 3 4 2" xfId="18461"/>
    <cellStyle name="40% - Accent3 2 5 3 4 2 2" xfId="37523"/>
    <cellStyle name="40% - Accent3 2 5 3 4 2 3" xfId="56584"/>
    <cellStyle name="40% - Accent3 2 5 3 4 3" xfId="29245"/>
    <cellStyle name="40% - Accent3 2 5 3 4 4" xfId="48306"/>
    <cellStyle name="40% - Accent3 2 5 3 5" xfId="4555"/>
    <cellStyle name="40% - Accent3 2 5 3 5 2" xfId="23665"/>
    <cellStyle name="40% - Accent3 2 5 3 5 3" xfId="42726"/>
    <cellStyle name="40% - Accent3 2 5 3 6" xfId="12881"/>
    <cellStyle name="40% - Accent3 2 5 3 6 2" xfId="31943"/>
    <cellStyle name="40% - Accent3 2 5 3 6 3" xfId="51004"/>
    <cellStyle name="40% - Accent3 2 5 3 7" xfId="20967"/>
    <cellStyle name="40% - Accent3 2 5 3 8" xfId="40028"/>
    <cellStyle name="40% - Accent3 2 5 4" xfId="1615"/>
    <cellStyle name="40% - Accent3 2 5 4 2" xfId="7691"/>
    <cellStyle name="40% - Accent3 2 5 4 2 2" xfId="15973"/>
    <cellStyle name="40% - Accent3 2 5 4 2 2 2" xfId="35035"/>
    <cellStyle name="40% - Accent3 2 5 4 2 2 3" xfId="54096"/>
    <cellStyle name="40% - Accent3 2 5 4 2 3" xfId="26757"/>
    <cellStyle name="40% - Accent3 2 5 4 2 4" xfId="45818"/>
    <cellStyle name="40% - Accent3 2 5 4 3" xfId="10185"/>
    <cellStyle name="40% - Accent3 2 5 4 3 2" xfId="18463"/>
    <cellStyle name="40% - Accent3 2 5 4 3 2 2" xfId="37525"/>
    <cellStyle name="40% - Accent3 2 5 4 3 2 3" xfId="56586"/>
    <cellStyle name="40% - Accent3 2 5 4 3 3" xfId="29247"/>
    <cellStyle name="40% - Accent3 2 5 4 3 4" xfId="48308"/>
    <cellStyle name="40% - Accent3 2 5 4 4" xfId="4557"/>
    <cellStyle name="40% - Accent3 2 5 4 4 2" xfId="23667"/>
    <cellStyle name="40% - Accent3 2 5 4 4 3" xfId="42728"/>
    <cellStyle name="40% - Accent3 2 5 4 5" xfId="12883"/>
    <cellStyle name="40% - Accent3 2 5 4 5 2" xfId="31945"/>
    <cellStyle name="40% - Accent3 2 5 4 5 3" xfId="51006"/>
    <cellStyle name="40% - Accent3 2 5 4 6" xfId="20969"/>
    <cellStyle name="40% - Accent3 2 5 4 7" xfId="40030"/>
    <cellStyle name="40% - Accent3 2 5 5" xfId="1616"/>
    <cellStyle name="40% - Accent3 2 5 5 2" xfId="7692"/>
    <cellStyle name="40% - Accent3 2 5 5 2 2" xfId="15974"/>
    <cellStyle name="40% - Accent3 2 5 5 2 2 2" xfId="35036"/>
    <cellStyle name="40% - Accent3 2 5 5 2 2 3" xfId="54097"/>
    <cellStyle name="40% - Accent3 2 5 5 2 3" xfId="26758"/>
    <cellStyle name="40% - Accent3 2 5 5 2 4" xfId="45819"/>
    <cellStyle name="40% - Accent3 2 5 5 3" xfId="10186"/>
    <cellStyle name="40% - Accent3 2 5 5 3 2" xfId="18464"/>
    <cellStyle name="40% - Accent3 2 5 5 3 2 2" xfId="37526"/>
    <cellStyle name="40% - Accent3 2 5 5 3 2 3" xfId="56587"/>
    <cellStyle name="40% - Accent3 2 5 5 3 3" xfId="29248"/>
    <cellStyle name="40% - Accent3 2 5 5 3 4" xfId="48309"/>
    <cellStyle name="40% - Accent3 2 5 5 4" xfId="4558"/>
    <cellStyle name="40% - Accent3 2 5 5 4 2" xfId="23668"/>
    <cellStyle name="40% - Accent3 2 5 5 4 3" xfId="42729"/>
    <cellStyle name="40% - Accent3 2 5 5 5" xfId="12884"/>
    <cellStyle name="40% - Accent3 2 5 5 5 2" xfId="31946"/>
    <cellStyle name="40% - Accent3 2 5 5 5 3" xfId="51007"/>
    <cellStyle name="40% - Accent3 2 5 5 6" xfId="20970"/>
    <cellStyle name="40% - Accent3 2 5 5 7" xfId="40031"/>
    <cellStyle name="40% - Accent3 2 5 6" xfId="4559"/>
    <cellStyle name="40% - Accent3 2 5 6 2" xfId="12885"/>
    <cellStyle name="40% - Accent3 2 5 6 2 2" xfId="31947"/>
    <cellStyle name="40% - Accent3 2 5 6 2 3" xfId="51008"/>
    <cellStyle name="40% - Accent3 2 5 6 3" xfId="23669"/>
    <cellStyle name="40% - Accent3 2 5 6 4" xfId="42730"/>
    <cellStyle name="40% - Accent3 2 5 7" xfId="5846"/>
    <cellStyle name="40% - Accent3 2 5 7 2" xfId="14128"/>
    <cellStyle name="40% - Accent3 2 5 7 2 2" xfId="33190"/>
    <cellStyle name="40% - Accent3 2 5 7 2 3" xfId="52251"/>
    <cellStyle name="40% - Accent3 2 5 7 3" xfId="24912"/>
    <cellStyle name="40% - Accent3 2 5 7 4" xfId="43973"/>
    <cellStyle name="40% - Accent3 2 5 8" xfId="7686"/>
    <cellStyle name="40% - Accent3 2 5 8 2" xfId="15968"/>
    <cellStyle name="40% - Accent3 2 5 8 2 2" xfId="35030"/>
    <cellStyle name="40% - Accent3 2 5 8 2 3" xfId="54091"/>
    <cellStyle name="40% - Accent3 2 5 8 3" xfId="26752"/>
    <cellStyle name="40% - Accent3 2 5 8 4" xfId="45813"/>
    <cellStyle name="40% - Accent3 2 5 9" xfId="10180"/>
    <cellStyle name="40% - Accent3 2 5 9 2" xfId="18458"/>
    <cellStyle name="40% - Accent3 2 5 9 2 2" xfId="37520"/>
    <cellStyle name="40% - Accent3 2 5 9 2 3" xfId="56581"/>
    <cellStyle name="40% - Accent3 2 5 9 3" xfId="29242"/>
    <cellStyle name="40% - Accent3 2 5 9 4" xfId="48303"/>
    <cellStyle name="40% - Accent3 2 6" xfId="1617"/>
    <cellStyle name="40% - Accent3 2 6 10" xfId="4560"/>
    <cellStyle name="40% - Accent3 2 6 10 2" xfId="23670"/>
    <cellStyle name="40% - Accent3 2 6 10 3" xfId="42731"/>
    <cellStyle name="40% - Accent3 2 6 11" xfId="12886"/>
    <cellStyle name="40% - Accent3 2 6 11 2" xfId="31948"/>
    <cellStyle name="40% - Accent3 2 6 11 3" xfId="51009"/>
    <cellStyle name="40% - Accent3 2 6 12" xfId="20971"/>
    <cellStyle name="40% - Accent3 2 6 13" xfId="40032"/>
    <cellStyle name="40% - Accent3 2 6 2" xfId="1618"/>
    <cellStyle name="40% - Accent3 2 6 2 2" xfId="1619"/>
    <cellStyle name="40% - Accent3 2 6 2 2 2" xfId="7695"/>
    <cellStyle name="40% - Accent3 2 6 2 2 2 2" xfId="15977"/>
    <cellStyle name="40% - Accent3 2 6 2 2 2 2 2" xfId="35039"/>
    <cellStyle name="40% - Accent3 2 6 2 2 2 2 3" xfId="54100"/>
    <cellStyle name="40% - Accent3 2 6 2 2 2 3" xfId="26761"/>
    <cellStyle name="40% - Accent3 2 6 2 2 2 4" xfId="45822"/>
    <cellStyle name="40% - Accent3 2 6 2 2 3" xfId="10189"/>
    <cellStyle name="40% - Accent3 2 6 2 2 3 2" xfId="18467"/>
    <cellStyle name="40% - Accent3 2 6 2 2 3 2 2" xfId="37529"/>
    <cellStyle name="40% - Accent3 2 6 2 2 3 2 3" xfId="56590"/>
    <cellStyle name="40% - Accent3 2 6 2 2 3 3" xfId="29251"/>
    <cellStyle name="40% - Accent3 2 6 2 2 3 4" xfId="48312"/>
    <cellStyle name="40% - Accent3 2 6 2 2 4" xfId="4562"/>
    <cellStyle name="40% - Accent3 2 6 2 2 4 2" xfId="23672"/>
    <cellStyle name="40% - Accent3 2 6 2 2 4 3" xfId="42733"/>
    <cellStyle name="40% - Accent3 2 6 2 2 5" xfId="12888"/>
    <cellStyle name="40% - Accent3 2 6 2 2 5 2" xfId="31950"/>
    <cellStyle name="40% - Accent3 2 6 2 2 5 3" xfId="51011"/>
    <cellStyle name="40% - Accent3 2 6 2 2 6" xfId="20973"/>
    <cellStyle name="40% - Accent3 2 6 2 2 7" xfId="40034"/>
    <cellStyle name="40% - Accent3 2 6 2 3" xfId="7694"/>
    <cellStyle name="40% - Accent3 2 6 2 3 2" xfId="15976"/>
    <cellStyle name="40% - Accent3 2 6 2 3 2 2" xfId="35038"/>
    <cellStyle name="40% - Accent3 2 6 2 3 2 3" xfId="54099"/>
    <cellStyle name="40% - Accent3 2 6 2 3 3" xfId="26760"/>
    <cellStyle name="40% - Accent3 2 6 2 3 4" xfId="45821"/>
    <cellStyle name="40% - Accent3 2 6 2 4" xfId="10188"/>
    <cellStyle name="40% - Accent3 2 6 2 4 2" xfId="18466"/>
    <cellStyle name="40% - Accent3 2 6 2 4 2 2" xfId="37528"/>
    <cellStyle name="40% - Accent3 2 6 2 4 2 3" xfId="56589"/>
    <cellStyle name="40% - Accent3 2 6 2 4 3" xfId="29250"/>
    <cellStyle name="40% - Accent3 2 6 2 4 4" xfId="48311"/>
    <cellStyle name="40% - Accent3 2 6 2 5" xfId="4561"/>
    <cellStyle name="40% - Accent3 2 6 2 5 2" xfId="23671"/>
    <cellStyle name="40% - Accent3 2 6 2 5 3" xfId="42732"/>
    <cellStyle name="40% - Accent3 2 6 2 6" xfId="12887"/>
    <cellStyle name="40% - Accent3 2 6 2 6 2" xfId="31949"/>
    <cellStyle name="40% - Accent3 2 6 2 6 3" xfId="51010"/>
    <cellStyle name="40% - Accent3 2 6 2 7" xfId="20972"/>
    <cellStyle name="40% - Accent3 2 6 2 8" xfId="40033"/>
    <cellStyle name="40% - Accent3 2 6 3" xfId="1620"/>
    <cellStyle name="40% - Accent3 2 6 3 2" xfId="1621"/>
    <cellStyle name="40% - Accent3 2 6 3 2 2" xfId="7697"/>
    <cellStyle name="40% - Accent3 2 6 3 2 2 2" xfId="15979"/>
    <cellStyle name="40% - Accent3 2 6 3 2 2 2 2" xfId="35041"/>
    <cellStyle name="40% - Accent3 2 6 3 2 2 2 3" xfId="54102"/>
    <cellStyle name="40% - Accent3 2 6 3 2 2 3" xfId="26763"/>
    <cellStyle name="40% - Accent3 2 6 3 2 2 4" xfId="45824"/>
    <cellStyle name="40% - Accent3 2 6 3 2 3" xfId="10191"/>
    <cellStyle name="40% - Accent3 2 6 3 2 3 2" xfId="18469"/>
    <cellStyle name="40% - Accent3 2 6 3 2 3 2 2" xfId="37531"/>
    <cellStyle name="40% - Accent3 2 6 3 2 3 2 3" xfId="56592"/>
    <cellStyle name="40% - Accent3 2 6 3 2 3 3" xfId="29253"/>
    <cellStyle name="40% - Accent3 2 6 3 2 3 4" xfId="48314"/>
    <cellStyle name="40% - Accent3 2 6 3 2 4" xfId="4564"/>
    <cellStyle name="40% - Accent3 2 6 3 2 4 2" xfId="23674"/>
    <cellStyle name="40% - Accent3 2 6 3 2 4 3" xfId="42735"/>
    <cellStyle name="40% - Accent3 2 6 3 2 5" xfId="12890"/>
    <cellStyle name="40% - Accent3 2 6 3 2 5 2" xfId="31952"/>
    <cellStyle name="40% - Accent3 2 6 3 2 5 3" xfId="51013"/>
    <cellStyle name="40% - Accent3 2 6 3 2 6" xfId="20975"/>
    <cellStyle name="40% - Accent3 2 6 3 2 7" xfId="40036"/>
    <cellStyle name="40% - Accent3 2 6 3 3" xfId="7696"/>
    <cellStyle name="40% - Accent3 2 6 3 3 2" xfId="15978"/>
    <cellStyle name="40% - Accent3 2 6 3 3 2 2" xfId="35040"/>
    <cellStyle name="40% - Accent3 2 6 3 3 2 3" xfId="54101"/>
    <cellStyle name="40% - Accent3 2 6 3 3 3" xfId="26762"/>
    <cellStyle name="40% - Accent3 2 6 3 3 4" xfId="45823"/>
    <cellStyle name="40% - Accent3 2 6 3 4" xfId="10190"/>
    <cellStyle name="40% - Accent3 2 6 3 4 2" xfId="18468"/>
    <cellStyle name="40% - Accent3 2 6 3 4 2 2" xfId="37530"/>
    <cellStyle name="40% - Accent3 2 6 3 4 2 3" xfId="56591"/>
    <cellStyle name="40% - Accent3 2 6 3 4 3" xfId="29252"/>
    <cellStyle name="40% - Accent3 2 6 3 4 4" xfId="48313"/>
    <cellStyle name="40% - Accent3 2 6 3 5" xfId="4563"/>
    <cellStyle name="40% - Accent3 2 6 3 5 2" xfId="23673"/>
    <cellStyle name="40% - Accent3 2 6 3 5 3" xfId="42734"/>
    <cellStyle name="40% - Accent3 2 6 3 6" xfId="12889"/>
    <cellStyle name="40% - Accent3 2 6 3 6 2" xfId="31951"/>
    <cellStyle name="40% - Accent3 2 6 3 6 3" xfId="51012"/>
    <cellStyle name="40% - Accent3 2 6 3 7" xfId="20974"/>
    <cellStyle name="40% - Accent3 2 6 3 8" xfId="40035"/>
    <cellStyle name="40% - Accent3 2 6 4" xfId="1622"/>
    <cellStyle name="40% - Accent3 2 6 4 2" xfId="7698"/>
    <cellStyle name="40% - Accent3 2 6 4 2 2" xfId="15980"/>
    <cellStyle name="40% - Accent3 2 6 4 2 2 2" xfId="35042"/>
    <cellStyle name="40% - Accent3 2 6 4 2 2 3" xfId="54103"/>
    <cellStyle name="40% - Accent3 2 6 4 2 3" xfId="26764"/>
    <cellStyle name="40% - Accent3 2 6 4 2 4" xfId="45825"/>
    <cellStyle name="40% - Accent3 2 6 4 3" xfId="10192"/>
    <cellStyle name="40% - Accent3 2 6 4 3 2" xfId="18470"/>
    <cellStyle name="40% - Accent3 2 6 4 3 2 2" xfId="37532"/>
    <cellStyle name="40% - Accent3 2 6 4 3 2 3" xfId="56593"/>
    <cellStyle name="40% - Accent3 2 6 4 3 3" xfId="29254"/>
    <cellStyle name="40% - Accent3 2 6 4 3 4" xfId="48315"/>
    <cellStyle name="40% - Accent3 2 6 4 4" xfId="4565"/>
    <cellStyle name="40% - Accent3 2 6 4 4 2" xfId="23675"/>
    <cellStyle name="40% - Accent3 2 6 4 4 3" xfId="42736"/>
    <cellStyle name="40% - Accent3 2 6 4 5" xfId="12891"/>
    <cellStyle name="40% - Accent3 2 6 4 5 2" xfId="31953"/>
    <cellStyle name="40% - Accent3 2 6 4 5 3" xfId="51014"/>
    <cellStyle name="40% - Accent3 2 6 4 6" xfId="20976"/>
    <cellStyle name="40% - Accent3 2 6 4 7" xfId="40037"/>
    <cellStyle name="40% - Accent3 2 6 5" xfId="1623"/>
    <cellStyle name="40% - Accent3 2 6 5 2" xfId="7699"/>
    <cellStyle name="40% - Accent3 2 6 5 2 2" xfId="15981"/>
    <cellStyle name="40% - Accent3 2 6 5 2 2 2" xfId="35043"/>
    <cellStyle name="40% - Accent3 2 6 5 2 2 3" xfId="54104"/>
    <cellStyle name="40% - Accent3 2 6 5 2 3" xfId="26765"/>
    <cellStyle name="40% - Accent3 2 6 5 2 4" xfId="45826"/>
    <cellStyle name="40% - Accent3 2 6 5 3" xfId="10193"/>
    <cellStyle name="40% - Accent3 2 6 5 3 2" xfId="18471"/>
    <cellStyle name="40% - Accent3 2 6 5 3 2 2" xfId="37533"/>
    <cellStyle name="40% - Accent3 2 6 5 3 2 3" xfId="56594"/>
    <cellStyle name="40% - Accent3 2 6 5 3 3" xfId="29255"/>
    <cellStyle name="40% - Accent3 2 6 5 3 4" xfId="48316"/>
    <cellStyle name="40% - Accent3 2 6 5 4" xfId="4566"/>
    <cellStyle name="40% - Accent3 2 6 5 4 2" xfId="23676"/>
    <cellStyle name="40% - Accent3 2 6 5 4 3" xfId="42737"/>
    <cellStyle name="40% - Accent3 2 6 5 5" xfId="12892"/>
    <cellStyle name="40% - Accent3 2 6 5 5 2" xfId="31954"/>
    <cellStyle name="40% - Accent3 2 6 5 5 3" xfId="51015"/>
    <cellStyle name="40% - Accent3 2 6 5 6" xfId="20977"/>
    <cellStyle name="40% - Accent3 2 6 5 7" xfId="40038"/>
    <cellStyle name="40% - Accent3 2 6 6" xfId="4567"/>
    <cellStyle name="40% - Accent3 2 6 6 2" xfId="12893"/>
    <cellStyle name="40% - Accent3 2 6 6 2 2" xfId="31955"/>
    <cellStyle name="40% - Accent3 2 6 6 2 3" xfId="51016"/>
    <cellStyle name="40% - Accent3 2 6 6 3" xfId="23677"/>
    <cellStyle name="40% - Accent3 2 6 6 4" xfId="42738"/>
    <cellStyle name="40% - Accent3 2 6 7" xfId="5944"/>
    <cellStyle name="40% - Accent3 2 6 7 2" xfId="14226"/>
    <cellStyle name="40% - Accent3 2 6 7 2 2" xfId="33288"/>
    <cellStyle name="40% - Accent3 2 6 7 2 3" xfId="52349"/>
    <cellStyle name="40% - Accent3 2 6 7 3" xfId="25010"/>
    <cellStyle name="40% - Accent3 2 6 7 4" xfId="44071"/>
    <cellStyle name="40% - Accent3 2 6 8" xfId="7693"/>
    <cellStyle name="40% - Accent3 2 6 8 2" xfId="15975"/>
    <cellStyle name="40% - Accent3 2 6 8 2 2" xfId="35037"/>
    <cellStyle name="40% - Accent3 2 6 8 2 3" xfId="54098"/>
    <cellStyle name="40% - Accent3 2 6 8 3" xfId="26759"/>
    <cellStyle name="40% - Accent3 2 6 8 4" xfId="45820"/>
    <cellStyle name="40% - Accent3 2 6 9" xfId="10187"/>
    <cellStyle name="40% - Accent3 2 6 9 2" xfId="18465"/>
    <cellStyle name="40% - Accent3 2 6 9 2 2" xfId="37527"/>
    <cellStyle name="40% - Accent3 2 6 9 2 3" xfId="56588"/>
    <cellStyle name="40% - Accent3 2 6 9 3" xfId="29249"/>
    <cellStyle name="40% - Accent3 2 6 9 4" xfId="48310"/>
    <cellStyle name="40% - Accent3 2 7" xfId="1624"/>
    <cellStyle name="40% - Accent3 2 7 10" xfId="12894"/>
    <cellStyle name="40% - Accent3 2 7 10 2" xfId="31956"/>
    <cellStyle name="40% - Accent3 2 7 10 3" xfId="51017"/>
    <cellStyle name="40% - Accent3 2 7 11" xfId="20978"/>
    <cellStyle name="40% - Accent3 2 7 12" xfId="40039"/>
    <cellStyle name="40% - Accent3 2 7 2" xfId="1625"/>
    <cellStyle name="40% - Accent3 2 7 2 2" xfId="1626"/>
    <cellStyle name="40% - Accent3 2 7 2 2 2" xfId="7702"/>
    <cellStyle name="40% - Accent3 2 7 2 2 2 2" xfId="15984"/>
    <cellStyle name="40% - Accent3 2 7 2 2 2 2 2" xfId="35046"/>
    <cellStyle name="40% - Accent3 2 7 2 2 2 2 3" xfId="54107"/>
    <cellStyle name="40% - Accent3 2 7 2 2 2 3" xfId="26768"/>
    <cellStyle name="40% - Accent3 2 7 2 2 2 4" xfId="45829"/>
    <cellStyle name="40% - Accent3 2 7 2 2 3" xfId="10196"/>
    <cellStyle name="40% - Accent3 2 7 2 2 3 2" xfId="18474"/>
    <cellStyle name="40% - Accent3 2 7 2 2 3 2 2" xfId="37536"/>
    <cellStyle name="40% - Accent3 2 7 2 2 3 2 3" xfId="56597"/>
    <cellStyle name="40% - Accent3 2 7 2 2 3 3" xfId="29258"/>
    <cellStyle name="40% - Accent3 2 7 2 2 3 4" xfId="48319"/>
    <cellStyle name="40% - Accent3 2 7 2 2 4" xfId="4570"/>
    <cellStyle name="40% - Accent3 2 7 2 2 4 2" xfId="23680"/>
    <cellStyle name="40% - Accent3 2 7 2 2 4 3" xfId="42741"/>
    <cellStyle name="40% - Accent3 2 7 2 2 5" xfId="12896"/>
    <cellStyle name="40% - Accent3 2 7 2 2 5 2" xfId="31958"/>
    <cellStyle name="40% - Accent3 2 7 2 2 5 3" xfId="51019"/>
    <cellStyle name="40% - Accent3 2 7 2 2 6" xfId="20980"/>
    <cellStyle name="40% - Accent3 2 7 2 2 7" xfId="40041"/>
    <cellStyle name="40% - Accent3 2 7 2 3" xfId="7701"/>
    <cellStyle name="40% - Accent3 2 7 2 3 2" xfId="15983"/>
    <cellStyle name="40% - Accent3 2 7 2 3 2 2" xfId="35045"/>
    <cellStyle name="40% - Accent3 2 7 2 3 2 3" xfId="54106"/>
    <cellStyle name="40% - Accent3 2 7 2 3 3" xfId="26767"/>
    <cellStyle name="40% - Accent3 2 7 2 3 4" xfId="45828"/>
    <cellStyle name="40% - Accent3 2 7 2 4" xfId="10195"/>
    <cellStyle name="40% - Accent3 2 7 2 4 2" xfId="18473"/>
    <cellStyle name="40% - Accent3 2 7 2 4 2 2" xfId="37535"/>
    <cellStyle name="40% - Accent3 2 7 2 4 2 3" xfId="56596"/>
    <cellStyle name="40% - Accent3 2 7 2 4 3" xfId="29257"/>
    <cellStyle name="40% - Accent3 2 7 2 4 4" xfId="48318"/>
    <cellStyle name="40% - Accent3 2 7 2 5" xfId="4569"/>
    <cellStyle name="40% - Accent3 2 7 2 5 2" xfId="23679"/>
    <cellStyle name="40% - Accent3 2 7 2 5 3" xfId="42740"/>
    <cellStyle name="40% - Accent3 2 7 2 6" xfId="12895"/>
    <cellStyle name="40% - Accent3 2 7 2 6 2" xfId="31957"/>
    <cellStyle name="40% - Accent3 2 7 2 6 3" xfId="51018"/>
    <cellStyle name="40% - Accent3 2 7 2 7" xfId="20979"/>
    <cellStyle name="40% - Accent3 2 7 2 8" xfId="40040"/>
    <cellStyle name="40% - Accent3 2 7 3" xfId="1627"/>
    <cellStyle name="40% - Accent3 2 7 3 2" xfId="7703"/>
    <cellStyle name="40% - Accent3 2 7 3 2 2" xfId="15985"/>
    <cellStyle name="40% - Accent3 2 7 3 2 2 2" xfId="35047"/>
    <cellStyle name="40% - Accent3 2 7 3 2 2 3" xfId="54108"/>
    <cellStyle name="40% - Accent3 2 7 3 2 3" xfId="26769"/>
    <cellStyle name="40% - Accent3 2 7 3 2 4" xfId="45830"/>
    <cellStyle name="40% - Accent3 2 7 3 3" xfId="10197"/>
    <cellStyle name="40% - Accent3 2 7 3 3 2" xfId="18475"/>
    <cellStyle name="40% - Accent3 2 7 3 3 2 2" xfId="37537"/>
    <cellStyle name="40% - Accent3 2 7 3 3 2 3" xfId="56598"/>
    <cellStyle name="40% - Accent3 2 7 3 3 3" xfId="29259"/>
    <cellStyle name="40% - Accent3 2 7 3 3 4" xfId="48320"/>
    <cellStyle name="40% - Accent3 2 7 3 4" xfId="4571"/>
    <cellStyle name="40% - Accent3 2 7 3 4 2" xfId="23681"/>
    <cellStyle name="40% - Accent3 2 7 3 4 3" xfId="42742"/>
    <cellStyle name="40% - Accent3 2 7 3 5" xfId="12897"/>
    <cellStyle name="40% - Accent3 2 7 3 5 2" xfId="31959"/>
    <cellStyle name="40% - Accent3 2 7 3 5 3" xfId="51020"/>
    <cellStyle name="40% - Accent3 2 7 3 6" xfId="20981"/>
    <cellStyle name="40% - Accent3 2 7 3 7" xfId="40042"/>
    <cellStyle name="40% - Accent3 2 7 4" xfId="1628"/>
    <cellStyle name="40% - Accent3 2 7 4 2" xfId="7704"/>
    <cellStyle name="40% - Accent3 2 7 4 2 2" xfId="15986"/>
    <cellStyle name="40% - Accent3 2 7 4 2 2 2" xfId="35048"/>
    <cellStyle name="40% - Accent3 2 7 4 2 2 3" xfId="54109"/>
    <cellStyle name="40% - Accent3 2 7 4 2 3" xfId="26770"/>
    <cellStyle name="40% - Accent3 2 7 4 2 4" xfId="45831"/>
    <cellStyle name="40% - Accent3 2 7 4 3" xfId="10198"/>
    <cellStyle name="40% - Accent3 2 7 4 3 2" xfId="18476"/>
    <cellStyle name="40% - Accent3 2 7 4 3 2 2" xfId="37538"/>
    <cellStyle name="40% - Accent3 2 7 4 3 2 3" xfId="56599"/>
    <cellStyle name="40% - Accent3 2 7 4 3 3" xfId="29260"/>
    <cellStyle name="40% - Accent3 2 7 4 3 4" xfId="48321"/>
    <cellStyle name="40% - Accent3 2 7 4 4" xfId="4572"/>
    <cellStyle name="40% - Accent3 2 7 4 4 2" xfId="23682"/>
    <cellStyle name="40% - Accent3 2 7 4 4 3" xfId="42743"/>
    <cellStyle name="40% - Accent3 2 7 4 5" xfId="12898"/>
    <cellStyle name="40% - Accent3 2 7 4 5 2" xfId="31960"/>
    <cellStyle name="40% - Accent3 2 7 4 5 3" xfId="51021"/>
    <cellStyle name="40% - Accent3 2 7 4 6" xfId="20982"/>
    <cellStyle name="40% - Accent3 2 7 4 7" xfId="40043"/>
    <cellStyle name="40% - Accent3 2 7 5" xfId="4573"/>
    <cellStyle name="40% - Accent3 2 7 5 2" xfId="12899"/>
    <cellStyle name="40% - Accent3 2 7 5 2 2" xfId="31961"/>
    <cellStyle name="40% - Accent3 2 7 5 2 3" xfId="51022"/>
    <cellStyle name="40% - Accent3 2 7 5 3" xfId="23683"/>
    <cellStyle name="40% - Accent3 2 7 5 4" xfId="42744"/>
    <cellStyle name="40% - Accent3 2 7 6" xfId="5727"/>
    <cellStyle name="40% - Accent3 2 7 6 2" xfId="14013"/>
    <cellStyle name="40% - Accent3 2 7 6 2 2" xfId="33075"/>
    <cellStyle name="40% - Accent3 2 7 6 2 3" xfId="52136"/>
    <cellStyle name="40% - Accent3 2 7 6 3" xfId="24797"/>
    <cellStyle name="40% - Accent3 2 7 6 4" xfId="43858"/>
    <cellStyle name="40% - Accent3 2 7 7" xfId="7700"/>
    <cellStyle name="40% - Accent3 2 7 7 2" xfId="15982"/>
    <cellStyle name="40% - Accent3 2 7 7 2 2" xfId="35044"/>
    <cellStyle name="40% - Accent3 2 7 7 2 3" xfId="54105"/>
    <cellStyle name="40% - Accent3 2 7 7 3" xfId="26766"/>
    <cellStyle name="40% - Accent3 2 7 7 4" xfId="45827"/>
    <cellStyle name="40% - Accent3 2 7 8" xfId="10194"/>
    <cellStyle name="40% - Accent3 2 7 8 2" xfId="18472"/>
    <cellStyle name="40% - Accent3 2 7 8 2 2" xfId="37534"/>
    <cellStyle name="40% - Accent3 2 7 8 2 3" xfId="56595"/>
    <cellStyle name="40% - Accent3 2 7 8 3" xfId="29256"/>
    <cellStyle name="40% - Accent3 2 7 8 4" xfId="48317"/>
    <cellStyle name="40% - Accent3 2 7 9" xfId="4568"/>
    <cellStyle name="40% - Accent3 2 7 9 2" xfId="23678"/>
    <cellStyle name="40% - Accent3 2 7 9 3" xfId="42739"/>
    <cellStyle name="40% - Accent3 2 8" xfId="1629"/>
    <cellStyle name="40% - Accent3 2 8 2" xfId="1630"/>
    <cellStyle name="40% - Accent3 2 8 2 2" xfId="7706"/>
    <cellStyle name="40% - Accent3 2 8 2 2 2" xfId="15988"/>
    <cellStyle name="40% - Accent3 2 8 2 2 2 2" xfId="35050"/>
    <cellStyle name="40% - Accent3 2 8 2 2 2 3" xfId="54111"/>
    <cellStyle name="40% - Accent3 2 8 2 2 3" xfId="26772"/>
    <cellStyle name="40% - Accent3 2 8 2 2 4" xfId="45833"/>
    <cellStyle name="40% - Accent3 2 8 2 3" xfId="10200"/>
    <cellStyle name="40% - Accent3 2 8 2 3 2" xfId="18478"/>
    <cellStyle name="40% - Accent3 2 8 2 3 2 2" xfId="37540"/>
    <cellStyle name="40% - Accent3 2 8 2 3 2 3" xfId="56601"/>
    <cellStyle name="40% - Accent3 2 8 2 3 3" xfId="29262"/>
    <cellStyle name="40% - Accent3 2 8 2 3 4" xfId="48323"/>
    <cellStyle name="40% - Accent3 2 8 2 4" xfId="4575"/>
    <cellStyle name="40% - Accent3 2 8 2 4 2" xfId="23685"/>
    <cellStyle name="40% - Accent3 2 8 2 4 3" xfId="42746"/>
    <cellStyle name="40% - Accent3 2 8 2 5" xfId="12901"/>
    <cellStyle name="40% - Accent3 2 8 2 5 2" xfId="31963"/>
    <cellStyle name="40% - Accent3 2 8 2 5 3" xfId="51024"/>
    <cellStyle name="40% - Accent3 2 8 2 6" xfId="20984"/>
    <cellStyle name="40% - Accent3 2 8 2 7" xfId="40045"/>
    <cellStyle name="40% - Accent3 2 8 3" xfId="7705"/>
    <cellStyle name="40% - Accent3 2 8 3 2" xfId="15987"/>
    <cellStyle name="40% - Accent3 2 8 3 2 2" xfId="35049"/>
    <cellStyle name="40% - Accent3 2 8 3 2 3" xfId="54110"/>
    <cellStyle name="40% - Accent3 2 8 3 3" xfId="26771"/>
    <cellStyle name="40% - Accent3 2 8 3 4" xfId="45832"/>
    <cellStyle name="40% - Accent3 2 8 4" xfId="10199"/>
    <cellStyle name="40% - Accent3 2 8 4 2" xfId="18477"/>
    <cellStyle name="40% - Accent3 2 8 4 2 2" xfId="37539"/>
    <cellStyle name="40% - Accent3 2 8 4 2 3" xfId="56600"/>
    <cellStyle name="40% - Accent3 2 8 4 3" xfId="29261"/>
    <cellStyle name="40% - Accent3 2 8 4 4" xfId="48322"/>
    <cellStyle name="40% - Accent3 2 8 5" xfId="4574"/>
    <cellStyle name="40% - Accent3 2 8 5 2" xfId="23684"/>
    <cellStyle name="40% - Accent3 2 8 5 3" xfId="42745"/>
    <cellStyle name="40% - Accent3 2 8 6" xfId="12900"/>
    <cellStyle name="40% - Accent3 2 8 6 2" xfId="31962"/>
    <cellStyle name="40% - Accent3 2 8 6 3" xfId="51023"/>
    <cellStyle name="40% - Accent3 2 8 7" xfId="20983"/>
    <cellStyle name="40% - Accent3 2 8 8" xfId="40044"/>
    <cellStyle name="40% - Accent3 2 9" xfId="1631"/>
    <cellStyle name="40% - Accent3 2 9 2" xfId="1632"/>
    <cellStyle name="40% - Accent3 2 9 2 2" xfId="7708"/>
    <cellStyle name="40% - Accent3 2 9 2 2 2" xfId="15990"/>
    <cellStyle name="40% - Accent3 2 9 2 2 2 2" xfId="35052"/>
    <cellStyle name="40% - Accent3 2 9 2 2 2 3" xfId="54113"/>
    <cellStyle name="40% - Accent3 2 9 2 2 3" xfId="26774"/>
    <cellStyle name="40% - Accent3 2 9 2 2 4" xfId="45835"/>
    <cellStyle name="40% - Accent3 2 9 2 3" xfId="10202"/>
    <cellStyle name="40% - Accent3 2 9 2 3 2" xfId="18480"/>
    <cellStyle name="40% - Accent3 2 9 2 3 2 2" xfId="37542"/>
    <cellStyle name="40% - Accent3 2 9 2 3 2 3" xfId="56603"/>
    <cellStyle name="40% - Accent3 2 9 2 3 3" xfId="29264"/>
    <cellStyle name="40% - Accent3 2 9 2 3 4" xfId="48325"/>
    <cellStyle name="40% - Accent3 2 9 2 4" xfId="4577"/>
    <cellStyle name="40% - Accent3 2 9 2 4 2" xfId="23687"/>
    <cellStyle name="40% - Accent3 2 9 2 4 3" xfId="42748"/>
    <cellStyle name="40% - Accent3 2 9 2 5" xfId="12903"/>
    <cellStyle name="40% - Accent3 2 9 2 5 2" xfId="31965"/>
    <cellStyle name="40% - Accent3 2 9 2 5 3" xfId="51026"/>
    <cellStyle name="40% - Accent3 2 9 2 6" xfId="20986"/>
    <cellStyle name="40% - Accent3 2 9 2 7" xfId="40047"/>
    <cellStyle name="40% - Accent3 2 9 3" xfId="7707"/>
    <cellStyle name="40% - Accent3 2 9 3 2" xfId="15989"/>
    <cellStyle name="40% - Accent3 2 9 3 2 2" xfId="35051"/>
    <cellStyle name="40% - Accent3 2 9 3 2 3" xfId="54112"/>
    <cellStyle name="40% - Accent3 2 9 3 3" xfId="26773"/>
    <cellStyle name="40% - Accent3 2 9 3 4" xfId="45834"/>
    <cellStyle name="40% - Accent3 2 9 4" xfId="10201"/>
    <cellStyle name="40% - Accent3 2 9 4 2" xfId="18479"/>
    <cellStyle name="40% - Accent3 2 9 4 2 2" xfId="37541"/>
    <cellStyle name="40% - Accent3 2 9 4 2 3" xfId="56602"/>
    <cellStyle name="40% - Accent3 2 9 4 3" xfId="29263"/>
    <cellStyle name="40% - Accent3 2 9 4 4" xfId="48324"/>
    <cellStyle name="40% - Accent3 2 9 5" xfId="4576"/>
    <cellStyle name="40% - Accent3 2 9 5 2" xfId="23686"/>
    <cellStyle name="40% - Accent3 2 9 5 3" xfId="42747"/>
    <cellStyle name="40% - Accent3 2 9 6" xfId="12902"/>
    <cellStyle name="40% - Accent3 2 9 6 2" xfId="31964"/>
    <cellStyle name="40% - Accent3 2 9 6 3" xfId="51025"/>
    <cellStyle name="40% - Accent3 2 9 7" xfId="20985"/>
    <cellStyle name="40% - Accent3 2 9 8" xfId="40046"/>
    <cellStyle name="40% - Accent3 20" xfId="4455"/>
    <cellStyle name="40% - Accent3 20 2" xfId="23565"/>
    <cellStyle name="40% - Accent3 20 3" xfId="42626"/>
    <cellStyle name="40% - Accent3 21" xfId="12781"/>
    <cellStyle name="40% - Accent3 21 2" xfId="31843"/>
    <cellStyle name="40% - Accent3 21 3" xfId="50904"/>
    <cellStyle name="40% - Accent3 22" xfId="19347"/>
    <cellStyle name="40% - Accent3 22 2" xfId="38408"/>
    <cellStyle name="40% - Accent3 22 3" xfId="57469"/>
    <cellStyle name="40% - Accent3 23" xfId="20883"/>
    <cellStyle name="40% - Accent3 24" xfId="39944"/>
    <cellStyle name="40% - Accent3 3" xfId="1633"/>
    <cellStyle name="40% - Accent3 3 10" xfId="5657"/>
    <cellStyle name="40% - Accent3 3 10 2" xfId="13944"/>
    <cellStyle name="40% - Accent3 3 10 2 2" xfId="33006"/>
    <cellStyle name="40% - Accent3 3 10 2 3" xfId="52067"/>
    <cellStyle name="40% - Accent3 3 10 3" xfId="24728"/>
    <cellStyle name="40% - Accent3 3 10 4" xfId="43789"/>
    <cellStyle name="40% - Accent3 3 11" xfId="7709"/>
    <cellStyle name="40% - Accent3 3 11 2" xfId="15991"/>
    <cellStyle name="40% - Accent3 3 11 2 2" xfId="35053"/>
    <cellStyle name="40% - Accent3 3 11 2 3" xfId="54114"/>
    <cellStyle name="40% - Accent3 3 11 3" xfId="26775"/>
    <cellStyle name="40% - Accent3 3 11 4" xfId="45836"/>
    <cellStyle name="40% - Accent3 3 12" xfId="10203"/>
    <cellStyle name="40% - Accent3 3 12 2" xfId="18481"/>
    <cellStyle name="40% - Accent3 3 12 2 2" xfId="37543"/>
    <cellStyle name="40% - Accent3 3 12 2 3" xfId="56604"/>
    <cellStyle name="40% - Accent3 3 12 3" xfId="29265"/>
    <cellStyle name="40% - Accent3 3 12 4" xfId="48326"/>
    <cellStyle name="40% - Accent3 3 13" xfId="4578"/>
    <cellStyle name="40% - Accent3 3 13 2" xfId="23688"/>
    <cellStyle name="40% - Accent3 3 13 3" xfId="42749"/>
    <cellStyle name="40% - Accent3 3 14" xfId="12904"/>
    <cellStyle name="40% - Accent3 3 14 2" xfId="31966"/>
    <cellStyle name="40% - Accent3 3 14 3" xfId="51027"/>
    <cellStyle name="40% - Accent3 3 15" xfId="20987"/>
    <cellStyle name="40% - Accent3 3 16" xfId="40048"/>
    <cellStyle name="40% - Accent3 3 2" xfId="1634"/>
    <cellStyle name="40% - Accent3 3 2 10" xfId="4579"/>
    <cellStyle name="40% - Accent3 3 2 10 2" xfId="23689"/>
    <cellStyle name="40% - Accent3 3 2 10 3" xfId="42750"/>
    <cellStyle name="40% - Accent3 3 2 11" xfId="12905"/>
    <cellStyle name="40% - Accent3 3 2 11 2" xfId="31967"/>
    <cellStyle name="40% - Accent3 3 2 11 3" xfId="51028"/>
    <cellStyle name="40% - Accent3 3 2 12" xfId="20988"/>
    <cellStyle name="40% - Accent3 3 2 13" xfId="40049"/>
    <cellStyle name="40% - Accent3 3 2 2" xfId="1635"/>
    <cellStyle name="40% - Accent3 3 2 2 2" xfId="1636"/>
    <cellStyle name="40% - Accent3 3 2 2 2 2" xfId="7712"/>
    <cellStyle name="40% - Accent3 3 2 2 2 2 2" xfId="15994"/>
    <cellStyle name="40% - Accent3 3 2 2 2 2 2 2" xfId="35056"/>
    <cellStyle name="40% - Accent3 3 2 2 2 2 2 3" xfId="54117"/>
    <cellStyle name="40% - Accent3 3 2 2 2 2 3" xfId="26778"/>
    <cellStyle name="40% - Accent3 3 2 2 2 2 4" xfId="45839"/>
    <cellStyle name="40% - Accent3 3 2 2 2 3" xfId="10206"/>
    <cellStyle name="40% - Accent3 3 2 2 2 3 2" xfId="18484"/>
    <cellStyle name="40% - Accent3 3 2 2 2 3 2 2" xfId="37546"/>
    <cellStyle name="40% - Accent3 3 2 2 2 3 2 3" xfId="56607"/>
    <cellStyle name="40% - Accent3 3 2 2 2 3 3" xfId="29268"/>
    <cellStyle name="40% - Accent3 3 2 2 2 3 4" xfId="48329"/>
    <cellStyle name="40% - Accent3 3 2 2 2 4" xfId="4581"/>
    <cellStyle name="40% - Accent3 3 2 2 2 4 2" xfId="23691"/>
    <cellStyle name="40% - Accent3 3 2 2 2 4 3" xfId="42752"/>
    <cellStyle name="40% - Accent3 3 2 2 2 5" xfId="12907"/>
    <cellStyle name="40% - Accent3 3 2 2 2 5 2" xfId="31969"/>
    <cellStyle name="40% - Accent3 3 2 2 2 5 3" xfId="51030"/>
    <cellStyle name="40% - Accent3 3 2 2 2 6" xfId="20990"/>
    <cellStyle name="40% - Accent3 3 2 2 2 7" xfId="40051"/>
    <cellStyle name="40% - Accent3 3 2 2 3" xfId="7711"/>
    <cellStyle name="40% - Accent3 3 2 2 3 2" xfId="15993"/>
    <cellStyle name="40% - Accent3 3 2 2 3 2 2" xfId="35055"/>
    <cellStyle name="40% - Accent3 3 2 2 3 2 3" xfId="54116"/>
    <cellStyle name="40% - Accent3 3 2 2 3 3" xfId="26777"/>
    <cellStyle name="40% - Accent3 3 2 2 3 4" xfId="45838"/>
    <cellStyle name="40% - Accent3 3 2 2 4" xfId="10205"/>
    <cellStyle name="40% - Accent3 3 2 2 4 2" xfId="18483"/>
    <cellStyle name="40% - Accent3 3 2 2 4 2 2" xfId="37545"/>
    <cellStyle name="40% - Accent3 3 2 2 4 2 3" xfId="56606"/>
    <cellStyle name="40% - Accent3 3 2 2 4 3" xfId="29267"/>
    <cellStyle name="40% - Accent3 3 2 2 4 4" xfId="48328"/>
    <cellStyle name="40% - Accent3 3 2 2 5" xfId="4580"/>
    <cellStyle name="40% - Accent3 3 2 2 5 2" xfId="23690"/>
    <cellStyle name="40% - Accent3 3 2 2 5 3" xfId="42751"/>
    <cellStyle name="40% - Accent3 3 2 2 6" xfId="12906"/>
    <cellStyle name="40% - Accent3 3 2 2 6 2" xfId="31968"/>
    <cellStyle name="40% - Accent3 3 2 2 6 3" xfId="51029"/>
    <cellStyle name="40% - Accent3 3 2 2 7" xfId="20989"/>
    <cellStyle name="40% - Accent3 3 2 2 8" xfId="40050"/>
    <cellStyle name="40% - Accent3 3 2 3" xfId="1637"/>
    <cellStyle name="40% - Accent3 3 2 3 2" xfId="1638"/>
    <cellStyle name="40% - Accent3 3 2 3 2 2" xfId="7714"/>
    <cellStyle name="40% - Accent3 3 2 3 2 2 2" xfId="15996"/>
    <cellStyle name="40% - Accent3 3 2 3 2 2 2 2" xfId="35058"/>
    <cellStyle name="40% - Accent3 3 2 3 2 2 2 3" xfId="54119"/>
    <cellStyle name="40% - Accent3 3 2 3 2 2 3" xfId="26780"/>
    <cellStyle name="40% - Accent3 3 2 3 2 2 4" xfId="45841"/>
    <cellStyle name="40% - Accent3 3 2 3 2 3" xfId="10208"/>
    <cellStyle name="40% - Accent3 3 2 3 2 3 2" xfId="18486"/>
    <cellStyle name="40% - Accent3 3 2 3 2 3 2 2" xfId="37548"/>
    <cellStyle name="40% - Accent3 3 2 3 2 3 2 3" xfId="56609"/>
    <cellStyle name="40% - Accent3 3 2 3 2 3 3" xfId="29270"/>
    <cellStyle name="40% - Accent3 3 2 3 2 3 4" xfId="48331"/>
    <cellStyle name="40% - Accent3 3 2 3 2 4" xfId="4583"/>
    <cellStyle name="40% - Accent3 3 2 3 2 4 2" xfId="23693"/>
    <cellStyle name="40% - Accent3 3 2 3 2 4 3" xfId="42754"/>
    <cellStyle name="40% - Accent3 3 2 3 2 5" xfId="12909"/>
    <cellStyle name="40% - Accent3 3 2 3 2 5 2" xfId="31971"/>
    <cellStyle name="40% - Accent3 3 2 3 2 5 3" xfId="51032"/>
    <cellStyle name="40% - Accent3 3 2 3 2 6" xfId="20992"/>
    <cellStyle name="40% - Accent3 3 2 3 2 7" xfId="40053"/>
    <cellStyle name="40% - Accent3 3 2 3 3" xfId="7713"/>
    <cellStyle name="40% - Accent3 3 2 3 3 2" xfId="15995"/>
    <cellStyle name="40% - Accent3 3 2 3 3 2 2" xfId="35057"/>
    <cellStyle name="40% - Accent3 3 2 3 3 2 3" xfId="54118"/>
    <cellStyle name="40% - Accent3 3 2 3 3 3" xfId="26779"/>
    <cellStyle name="40% - Accent3 3 2 3 3 4" xfId="45840"/>
    <cellStyle name="40% - Accent3 3 2 3 4" xfId="10207"/>
    <cellStyle name="40% - Accent3 3 2 3 4 2" xfId="18485"/>
    <cellStyle name="40% - Accent3 3 2 3 4 2 2" xfId="37547"/>
    <cellStyle name="40% - Accent3 3 2 3 4 2 3" xfId="56608"/>
    <cellStyle name="40% - Accent3 3 2 3 4 3" xfId="29269"/>
    <cellStyle name="40% - Accent3 3 2 3 4 4" xfId="48330"/>
    <cellStyle name="40% - Accent3 3 2 3 5" xfId="4582"/>
    <cellStyle name="40% - Accent3 3 2 3 5 2" xfId="23692"/>
    <cellStyle name="40% - Accent3 3 2 3 5 3" xfId="42753"/>
    <cellStyle name="40% - Accent3 3 2 3 6" xfId="12908"/>
    <cellStyle name="40% - Accent3 3 2 3 6 2" xfId="31970"/>
    <cellStyle name="40% - Accent3 3 2 3 6 3" xfId="51031"/>
    <cellStyle name="40% - Accent3 3 2 3 7" xfId="20991"/>
    <cellStyle name="40% - Accent3 3 2 3 8" xfId="40052"/>
    <cellStyle name="40% - Accent3 3 2 4" xfId="1639"/>
    <cellStyle name="40% - Accent3 3 2 4 2" xfId="7715"/>
    <cellStyle name="40% - Accent3 3 2 4 2 2" xfId="15997"/>
    <cellStyle name="40% - Accent3 3 2 4 2 2 2" xfId="35059"/>
    <cellStyle name="40% - Accent3 3 2 4 2 2 3" xfId="54120"/>
    <cellStyle name="40% - Accent3 3 2 4 2 3" xfId="26781"/>
    <cellStyle name="40% - Accent3 3 2 4 2 4" xfId="45842"/>
    <cellStyle name="40% - Accent3 3 2 4 3" xfId="10209"/>
    <cellStyle name="40% - Accent3 3 2 4 3 2" xfId="18487"/>
    <cellStyle name="40% - Accent3 3 2 4 3 2 2" xfId="37549"/>
    <cellStyle name="40% - Accent3 3 2 4 3 2 3" xfId="56610"/>
    <cellStyle name="40% - Accent3 3 2 4 3 3" xfId="29271"/>
    <cellStyle name="40% - Accent3 3 2 4 3 4" xfId="48332"/>
    <cellStyle name="40% - Accent3 3 2 4 4" xfId="4584"/>
    <cellStyle name="40% - Accent3 3 2 4 4 2" xfId="23694"/>
    <cellStyle name="40% - Accent3 3 2 4 4 3" xfId="42755"/>
    <cellStyle name="40% - Accent3 3 2 4 5" xfId="12910"/>
    <cellStyle name="40% - Accent3 3 2 4 5 2" xfId="31972"/>
    <cellStyle name="40% - Accent3 3 2 4 5 3" xfId="51033"/>
    <cellStyle name="40% - Accent3 3 2 4 6" xfId="20993"/>
    <cellStyle name="40% - Accent3 3 2 4 7" xfId="40054"/>
    <cellStyle name="40% - Accent3 3 2 5" xfId="1640"/>
    <cellStyle name="40% - Accent3 3 2 5 2" xfId="7716"/>
    <cellStyle name="40% - Accent3 3 2 5 2 2" xfId="15998"/>
    <cellStyle name="40% - Accent3 3 2 5 2 2 2" xfId="35060"/>
    <cellStyle name="40% - Accent3 3 2 5 2 2 3" xfId="54121"/>
    <cellStyle name="40% - Accent3 3 2 5 2 3" xfId="26782"/>
    <cellStyle name="40% - Accent3 3 2 5 2 4" xfId="45843"/>
    <cellStyle name="40% - Accent3 3 2 5 3" xfId="10210"/>
    <cellStyle name="40% - Accent3 3 2 5 3 2" xfId="18488"/>
    <cellStyle name="40% - Accent3 3 2 5 3 2 2" xfId="37550"/>
    <cellStyle name="40% - Accent3 3 2 5 3 2 3" xfId="56611"/>
    <cellStyle name="40% - Accent3 3 2 5 3 3" xfId="29272"/>
    <cellStyle name="40% - Accent3 3 2 5 3 4" xfId="48333"/>
    <cellStyle name="40% - Accent3 3 2 5 4" xfId="4585"/>
    <cellStyle name="40% - Accent3 3 2 5 4 2" xfId="23695"/>
    <cellStyle name="40% - Accent3 3 2 5 4 3" xfId="42756"/>
    <cellStyle name="40% - Accent3 3 2 5 5" xfId="12911"/>
    <cellStyle name="40% - Accent3 3 2 5 5 2" xfId="31973"/>
    <cellStyle name="40% - Accent3 3 2 5 5 3" xfId="51034"/>
    <cellStyle name="40% - Accent3 3 2 5 6" xfId="20994"/>
    <cellStyle name="40% - Accent3 3 2 5 7" xfId="40055"/>
    <cellStyle name="40% - Accent3 3 2 6" xfId="4586"/>
    <cellStyle name="40% - Accent3 3 2 6 2" xfId="12912"/>
    <cellStyle name="40% - Accent3 3 2 6 2 2" xfId="31974"/>
    <cellStyle name="40% - Accent3 3 2 6 2 3" xfId="51035"/>
    <cellStyle name="40% - Accent3 3 2 6 3" xfId="23696"/>
    <cellStyle name="40% - Accent3 3 2 6 4" xfId="42757"/>
    <cellStyle name="40% - Accent3 3 2 7" xfId="5860"/>
    <cellStyle name="40% - Accent3 3 2 7 2" xfId="14142"/>
    <cellStyle name="40% - Accent3 3 2 7 2 2" xfId="33204"/>
    <cellStyle name="40% - Accent3 3 2 7 2 3" xfId="52265"/>
    <cellStyle name="40% - Accent3 3 2 7 3" xfId="24926"/>
    <cellStyle name="40% - Accent3 3 2 7 4" xfId="43987"/>
    <cellStyle name="40% - Accent3 3 2 8" xfId="7710"/>
    <cellStyle name="40% - Accent3 3 2 8 2" xfId="15992"/>
    <cellStyle name="40% - Accent3 3 2 8 2 2" xfId="35054"/>
    <cellStyle name="40% - Accent3 3 2 8 2 3" xfId="54115"/>
    <cellStyle name="40% - Accent3 3 2 8 3" xfId="26776"/>
    <cellStyle name="40% - Accent3 3 2 8 4" xfId="45837"/>
    <cellStyle name="40% - Accent3 3 2 9" xfId="10204"/>
    <cellStyle name="40% - Accent3 3 2 9 2" xfId="18482"/>
    <cellStyle name="40% - Accent3 3 2 9 2 2" xfId="37544"/>
    <cellStyle name="40% - Accent3 3 2 9 2 3" xfId="56605"/>
    <cellStyle name="40% - Accent3 3 2 9 3" xfId="29266"/>
    <cellStyle name="40% - Accent3 3 2 9 4" xfId="48327"/>
    <cellStyle name="40% - Accent3 3 3" xfId="1641"/>
    <cellStyle name="40% - Accent3 3 3 10" xfId="4587"/>
    <cellStyle name="40% - Accent3 3 3 10 2" xfId="23697"/>
    <cellStyle name="40% - Accent3 3 3 10 3" xfId="42758"/>
    <cellStyle name="40% - Accent3 3 3 11" xfId="12913"/>
    <cellStyle name="40% - Accent3 3 3 11 2" xfId="31975"/>
    <cellStyle name="40% - Accent3 3 3 11 3" xfId="51036"/>
    <cellStyle name="40% - Accent3 3 3 12" xfId="20995"/>
    <cellStyle name="40% - Accent3 3 3 13" xfId="40056"/>
    <cellStyle name="40% - Accent3 3 3 2" xfId="1642"/>
    <cellStyle name="40% - Accent3 3 3 2 2" xfId="1643"/>
    <cellStyle name="40% - Accent3 3 3 2 2 2" xfId="7719"/>
    <cellStyle name="40% - Accent3 3 3 2 2 2 2" xfId="16001"/>
    <cellStyle name="40% - Accent3 3 3 2 2 2 2 2" xfId="35063"/>
    <cellStyle name="40% - Accent3 3 3 2 2 2 2 3" xfId="54124"/>
    <cellStyle name="40% - Accent3 3 3 2 2 2 3" xfId="26785"/>
    <cellStyle name="40% - Accent3 3 3 2 2 2 4" xfId="45846"/>
    <cellStyle name="40% - Accent3 3 3 2 2 3" xfId="10213"/>
    <cellStyle name="40% - Accent3 3 3 2 2 3 2" xfId="18491"/>
    <cellStyle name="40% - Accent3 3 3 2 2 3 2 2" xfId="37553"/>
    <cellStyle name="40% - Accent3 3 3 2 2 3 2 3" xfId="56614"/>
    <cellStyle name="40% - Accent3 3 3 2 2 3 3" xfId="29275"/>
    <cellStyle name="40% - Accent3 3 3 2 2 3 4" xfId="48336"/>
    <cellStyle name="40% - Accent3 3 3 2 2 4" xfId="4589"/>
    <cellStyle name="40% - Accent3 3 3 2 2 4 2" xfId="23699"/>
    <cellStyle name="40% - Accent3 3 3 2 2 4 3" xfId="42760"/>
    <cellStyle name="40% - Accent3 3 3 2 2 5" xfId="12915"/>
    <cellStyle name="40% - Accent3 3 3 2 2 5 2" xfId="31977"/>
    <cellStyle name="40% - Accent3 3 3 2 2 5 3" xfId="51038"/>
    <cellStyle name="40% - Accent3 3 3 2 2 6" xfId="20997"/>
    <cellStyle name="40% - Accent3 3 3 2 2 7" xfId="40058"/>
    <cellStyle name="40% - Accent3 3 3 2 3" xfId="7718"/>
    <cellStyle name="40% - Accent3 3 3 2 3 2" xfId="16000"/>
    <cellStyle name="40% - Accent3 3 3 2 3 2 2" xfId="35062"/>
    <cellStyle name="40% - Accent3 3 3 2 3 2 3" xfId="54123"/>
    <cellStyle name="40% - Accent3 3 3 2 3 3" xfId="26784"/>
    <cellStyle name="40% - Accent3 3 3 2 3 4" xfId="45845"/>
    <cellStyle name="40% - Accent3 3 3 2 4" xfId="10212"/>
    <cellStyle name="40% - Accent3 3 3 2 4 2" xfId="18490"/>
    <cellStyle name="40% - Accent3 3 3 2 4 2 2" xfId="37552"/>
    <cellStyle name="40% - Accent3 3 3 2 4 2 3" xfId="56613"/>
    <cellStyle name="40% - Accent3 3 3 2 4 3" xfId="29274"/>
    <cellStyle name="40% - Accent3 3 3 2 4 4" xfId="48335"/>
    <cellStyle name="40% - Accent3 3 3 2 5" xfId="4588"/>
    <cellStyle name="40% - Accent3 3 3 2 5 2" xfId="23698"/>
    <cellStyle name="40% - Accent3 3 3 2 5 3" xfId="42759"/>
    <cellStyle name="40% - Accent3 3 3 2 6" xfId="12914"/>
    <cellStyle name="40% - Accent3 3 3 2 6 2" xfId="31976"/>
    <cellStyle name="40% - Accent3 3 3 2 6 3" xfId="51037"/>
    <cellStyle name="40% - Accent3 3 3 2 7" xfId="20996"/>
    <cellStyle name="40% - Accent3 3 3 2 8" xfId="40057"/>
    <cellStyle name="40% - Accent3 3 3 3" xfId="1644"/>
    <cellStyle name="40% - Accent3 3 3 3 2" xfId="1645"/>
    <cellStyle name="40% - Accent3 3 3 3 2 2" xfId="7721"/>
    <cellStyle name="40% - Accent3 3 3 3 2 2 2" xfId="16003"/>
    <cellStyle name="40% - Accent3 3 3 3 2 2 2 2" xfId="35065"/>
    <cellStyle name="40% - Accent3 3 3 3 2 2 2 3" xfId="54126"/>
    <cellStyle name="40% - Accent3 3 3 3 2 2 3" xfId="26787"/>
    <cellStyle name="40% - Accent3 3 3 3 2 2 4" xfId="45848"/>
    <cellStyle name="40% - Accent3 3 3 3 2 3" xfId="10215"/>
    <cellStyle name="40% - Accent3 3 3 3 2 3 2" xfId="18493"/>
    <cellStyle name="40% - Accent3 3 3 3 2 3 2 2" xfId="37555"/>
    <cellStyle name="40% - Accent3 3 3 3 2 3 2 3" xfId="56616"/>
    <cellStyle name="40% - Accent3 3 3 3 2 3 3" xfId="29277"/>
    <cellStyle name="40% - Accent3 3 3 3 2 3 4" xfId="48338"/>
    <cellStyle name="40% - Accent3 3 3 3 2 4" xfId="4591"/>
    <cellStyle name="40% - Accent3 3 3 3 2 4 2" xfId="23701"/>
    <cellStyle name="40% - Accent3 3 3 3 2 4 3" xfId="42762"/>
    <cellStyle name="40% - Accent3 3 3 3 2 5" xfId="12917"/>
    <cellStyle name="40% - Accent3 3 3 3 2 5 2" xfId="31979"/>
    <cellStyle name="40% - Accent3 3 3 3 2 5 3" xfId="51040"/>
    <cellStyle name="40% - Accent3 3 3 3 2 6" xfId="20999"/>
    <cellStyle name="40% - Accent3 3 3 3 2 7" xfId="40060"/>
    <cellStyle name="40% - Accent3 3 3 3 3" xfId="7720"/>
    <cellStyle name="40% - Accent3 3 3 3 3 2" xfId="16002"/>
    <cellStyle name="40% - Accent3 3 3 3 3 2 2" xfId="35064"/>
    <cellStyle name="40% - Accent3 3 3 3 3 2 3" xfId="54125"/>
    <cellStyle name="40% - Accent3 3 3 3 3 3" xfId="26786"/>
    <cellStyle name="40% - Accent3 3 3 3 3 4" xfId="45847"/>
    <cellStyle name="40% - Accent3 3 3 3 4" xfId="10214"/>
    <cellStyle name="40% - Accent3 3 3 3 4 2" xfId="18492"/>
    <cellStyle name="40% - Accent3 3 3 3 4 2 2" xfId="37554"/>
    <cellStyle name="40% - Accent3 3 3 3 4 2 3" xfId="56615"/>
    <cellStyle name="40% - Accent3 3 3 3 4 3" xfId="29276"/>
    <cellStyle name="40% - Accent3 3 3 3 4 4" xfId="48337"/>
    <cellStyle name="40% - Accent3 3 3 3 5" xfId="4590"/>
    <cellStyle name="40% - Accent3 3 3 3 5 2" xfId="23700"/>
    <cellStyle name="40% - Accent3 3 3 3 5 3" xfId="42761"/>
    <cellStyle name="40% - Accent3 3 3 3 6" xfId="12916"/>
    <cellStyle name="40% - Accent3 3 3 3 6 2" xfId="31978"/>
    <cellStyle name="40% - Accent3 3 3 3 6 3" xfId="51039"/>
    <cellStyle name="40% - Accent3 3 3 3 7" xfId="20998"/>
    <cellStyle name="40% - Accent3 3 3 3 8" xfId="40059"/>
    <cellStyle name="40% - Accent3 3 3 4" xfId="1646"/>
    <cellStyle name="40% - Accent3 3 3 4 2" xfId="7722"/>
    <cellStyle name="40% - Accent3 3 3 4 2 2" xfId="16004"/>
    <cellStyle name="40% - Accent3 3 3 4 2 2 2" xfId="35066"/>
    <cellStyle name="40% - Accent3 3 3 4 2 2 3" xfId="54127"/>
    <cellStyle name="40% - Accent3 3 3 4 2 3" xfId="26788"/>
    <cellStyle name="40% - Accent3 3 3 4 2 4" xfId="45849"/>
    <cellStyle name="40% - Accent3 3 3 4 3" xfId="10216"/>
    <cellStyle name="40% - Accent3 3 3 4 3 2" xfId="18494"/>
    <cellStyle name="40% - Accent3 3 3 4 3 2 2" xfId="37556"/>
    <cellStyle name="40% - Accent3 3 3 4 3 2 3" xfId="56617"/>
    <cellStyle name="40% - Accent3 3 3 4 3 3" xfId="29278"/>
    <cellStyle name="40% - Accent3 3 3 4 3 4" xfId="48339"/>
    <cellStyle name="40% - Accent3 3 3 4 4" xfId="4592"/>
    <cellStyle name="40% - Accent3 3 3 4 4 2" xfId="23702"/>
    <cellStyle name="40% - Accent3 3 3 4 4 3" xfId="42763"/>
    <cellStyle name="40% - Accent3 3 3 4 5" xfId="12918"/>
    <cellStyle name="40% - Accent3 3 3 4 5 2" xfId="31980"/>
    <cellStyle name="40% - Accent3 3 3 4 5 3" xfId="51041"/>
    <cellStyle name="40% - Accent3 3 3 4 6" xfId="21000"/>
    <cellStyle name="40% - Accent3 3 3 4 7" xfId="40061"/>
    <cellStyle name="40% - Accent3 3 3 5" xfId="1647"/>
    <cellStyle name="40% - Accent3 3 3 5 2" xfId="7723"/>
    <cellStyle name="40% - Accent3 3 3 5 2 2" xfId="16005"/>
    <cellStyle name="40% - Accent3 3 3 5 2 2 2" xfId="35067"/>
    <cellStyle name="40% - Accent3 3 3 5 2 2 3" xfId="54128"/>
    <cellStyle name="40% - Accent3 3 3 5 2 3" xfId="26789"/>
    <cellStyle name="40% - Accent3 3 3 5 2 4" xfId="45850"/>
    <cellStyle name="40% - Accent3 3 3 5 3" xfId="10217"/>
    <cellStyle name="40% - Accent3 3 3 5 3 2" xfId="18495"/>
    <cellStyle name="40% - Accent3 3 3 5 3 2 2" xfId="37557"/>
    <cellStyle name="40% - Accent3 3 3 5 3 2 3" xfId="56618"/>
    <cellStyle name="40% - Accent3 3 3 5 3 3" xfId="29279"/>
    <cellStyle name="40% - Accent3 3 3 5 3 4" xfId="48340"/>
    <cellStyle name="40% - Accent3 3 3 5 4" xfId="4593"/>
    <cellStyle name="40% - Accent3 3 3 5 4 2" xfId="23703"/>
    <cellStyle name="40% - Accent3 3 3 5 4 3" xfId="42764"/>
    <cellStyle name="40% - Accent3 3 3 5 5" xfId="12919"/>
    <cellStyle name="40% - Accent3 3 3 5 5 2" xfId="31981"/>
    <cellStyle name="40% - Accent3 3 3 5 5 3" xfId="51042"/>
    <cellStyle name="40% - Accent3 3 3 5 6" xfId="21001"/>
    <cellStyle name="40% - Accent3 3 3 5 7" xfId="40062"/>
    <cellStyle name="40% - Accent3 3 3 6" xfId="4594"/>
    <cellStyle name="40% - Accent3 3 3 6 2" xfId="12920"/>
    <cellStyle name="40% - Accent3 3 3 6 2 2" xfId="31982"/>
    <cellStyle name="40% - Accent3 3 3 6 2 3" xfId="51043"/>
    <cellStyle name="40% - Accent3 3 3 6 3" xfId="23704"/>
    <cellStyle name="40% - Accent3 3 3 6 4" xfId="42765"/>
    <cellStyle name="40% - Accent3 3 3 7" xfId="5958"/>
    <cellStyle name="40% - Accent3 3 3 7 2" xfId="14240"/>
    <cellStyle name="40% - Accent3 3 3 7 2 2" xfId="33302"/>
    <cellStyle name="40% - Accent3 3 3 7 2 3" xfId="52363"/>
    <cellStyle name="40% - Accent3 3 3 7 3" xfId="25024"/>
    <cellStyle name="40% - Accent3 3 3 7 4" xfId="44085"/>
    <cellStyle name="40% - Accent3 3 3 8" xfId="7717"/>
    <cellStyle name="40% - Accent3 3 3 8 2" xfId="15999"/>
    <cellStyle name="40% - Accent3 3 3 8 2 2" xfId="35061"/>
    <cellStyle name="40% - Accent3 3 3 8 2 3" xfId="54122"/>
    <cellStyle name="40% - Accent3 3 3 8 3" xfId="26783"/>
    <cellStyle name="40% - Accent3 3 3 8 4" xfId="45844"/>
    <cellStyle name="40% - Accent3 3 3 9" xfId="10211"/>
    <cellStyle name="40% - Accent3 3 3 9 2" xfId="18489"/>
    <cellStyle name="40% - Accent3 3 3 9 2 2" xfId="37551"/>
    <cellStyle name="40% - Accent3 3 3 9 2 3" xfId="56612"/>
    <cellStyle name="40% - Accent3 3 3 9 3" xfId="29273"/>
    <cellStyle name="40% - Accent3 3 3 9 4" xfId="48334"/>
    <cellStyle name="40% - Accent3 3 4" xfId="1648"/>
    <cellStyle name="40% - Accent3 3 4 10" xfId="12921"/>
    <cellStyle name="40% - Accent3 3 4 10 2" xfId="31983"/>
    <cellStyle name="40% - Accent3 3 4 10 3" xfId="51044"/>
    <cellStyle name="40% - Accent3 3 4 11" xfId="21002"/>
    <cellStyle name="40% - Accent3 3 4 12" xfId="40063"/>
    <cellStyle name="40% - Accent3 3 4 2" xfId="1649"/>
    <cellStyle name="40% - Accent3 3 4 2 2" xfId="1650"/>
    <cellStyle name="40% - Accent3 3 4 2 2 2" xfId="7726"/>
    <cellStyle name="40% - Accent3 3 4 2 2 2 2" xfId="16008"/>
    <cellStyle name="40% - Accent3 3 4 2 2 2 2 2" xfId="35070"/>
    <cellStyle name="40% - Accent3 3 4 2 2 2 2 3" xfId="54131"/>
    <cellStyle name="40% - Accent3 3 4 2 2 2 3" xfId="26792"/>
    <cellStyle name="40% - Accent3 3 4 2 2 2 4" xfId="45853"/>
    <cellStyle name="40% - Accent3 3 4 2 2 3" xfId="10220"/>
    <cellStyle name="40% - Accent3 3 4 2 2 3 2" xfId="18498"/>
    <cellStyle name="40% - Accent3 3 4 2 2 3 2 2" xfId="37560"/>
    <cellStyle name="40% - Accent3 3 4 2 2 3 2 3" xfId="56621"/>
    <cellStyle name="40% - Accent3 3 4 2 2 3 3" xfId="29282"/>
    <cellStyle name="40% - Accent3 3 4 2 2 3 4" xfId="48343"/>
    <cellStyle name="40% - Accent3 3 4 2 2 4" xfId="4597"/>
    <cellStyle name="40% - Accent3 3 4 2 2 4 2" xfId="23707"/>
    <cellStyle name="40% - Accent3 3 4 2 2 4 3" xfId="42768"/>
    <cellStyle name="40% - Accent3 3 4 2 2 5" xfId="12923"/>
    <cellStyle name="40% - Accent3 3 4 2 2 5 2" xfId="31985"/>
    <cellStyle name="40% - Accent3 3 4 2 2 5 3" xfId="51046"/>
    <cellStyle name="40% - Accent3 3 4 2 2 6" xfId="21004"/>
    <cellStyle name="40% - Accent3 3 4 2 2 7" xfId="40065"/>
    <cellStyle name="40% - Accent3 3 4 2 3" xfId="7725"/>
    <cellStyle name="40% - Accent3 3 4 2 3 2" xfId="16007"/>
    <cellStyle name="40% - Accent3 3 4 2 3 2 2" xfId="35069"/>
    <cellStyle name="40% - Accent3 3 4 2 3 2 3" xfId="54130"/>
    <cellStyle name="40% - Accent3 3 4 2 3 3" xfId="26791"/>
    <cellStyle name="40% - Accent3 3 4 2 3 4" xfId="45852"/>
    <cellStyle name="40% - Accent3 3 4 2 4" xfId="10219"/>
    <cellStyle name="40% - Accent3 3 4 2 4 2" xfId="18497"/>
    <cellStyle name="40% - Accent3 3 4 2 4 2 2" xfId="37559"/>
    <cellStyle name="40% - Accent3 3 4 2 4 2 3" xfId="56620"/>
    <cellStyle name="40% - Accent3 3 4 2 4 3" xfId="29281"/>
    <cellStyle name="40% - Accent3 3 4 2 4 4" xfId="48342"/>
    <cellStyle name="40% - Accent3 3 4 2 5" xfId="4596"/>
    <cellStyle name="40% - Accent3 3 4 2 5 2" xfId="23706"/>
    <cellStyle name="40% - Accent3 3 4 2 5 3" xfId="42767"/>
    <cellStyle name="40% - Accent3 3 4 2 6" xfId="12922"/>
    <cellStyle name="40% - Accent3 3 4 2 6 2" xfId="31984"/>
    <cellStyle name="40% - Accent3 3 4 2 6 3" xfId="51045"/>
    <cellStyle name="40% - Accent3 3 4 2 7" xfId="21003"/>
    <cellStyle name="40% - Accent3 3 4 2 8" xfId="40064"/>
    <cellStyle name="40% - Accent3 3 4 3" xfId="1651"/>
    <cellStyle name="40% - Accent3 3 4 3 2" xfId="7727"/>
    <cellStyle name="40% - Accent3 3 4 3 2 2" xfId="16009"/>
    <cellStyle name="40% - Accent3 3 4 3 2 2 2" xfId="35071"/>
    <cellStyle name="40% - Accent3 3 4 3 2 2 3" xfId="54132"/>
    <cellStyle name="40% - Accent3 3 4 3 2 3" xfId="26793"/>
    <cellStyle name="40% - Accent3 3 4 3 2 4" xfId="45854"/>
    <cellStyle name="40% - Accent3 3 4 3 3" xfId="10221"/>
    <cellStyle name="40% - Accent3 3 4 3 3 2" xfId="18499"/>
    <cellStyle name="40% - Accent3 3 4 3 3 2 2" xfId="37561"/>
    <cellStyle name="40% - Accent3 3 4 3 3 2 3" xfId="56622"/>
    <cellStyle name="40% - Accent3 3 4 3 3 3" xfId="29283"/>
    <cellStyle name="40% - Accent3 3 4 3 3 4" xfId="48344"/>
    <cellStyle name="40% - Accent3 3 4 3 4" xfId="4598"/>
    <cellStyle name="40% - Accent3 3 4 3 4 2" xfId="23708"/>
    <cellStyle name="40% - Accent3 3 4 3 4 3" xfId="42769"/>
    <cellStyle name="40% - Accent3 3 4 3 5" xfId="12924"/>
    <cellStyle name="40% - Accent3 3 4 3 5 2" xfId="31986"/>
    <cellStyle name="40% - Accent3 3 4 3 5 3" xfId="51047"/>
    <cellStyle name="40% - Accent3 3 4 3 6" xfId="21005"/>
    <cellStyle name="40% - Accent3 3 4 3 7" xfId="40066"/>
    <cellStyle name="40% - Accent3 3 4 4" xfId="1652"/>
    <cellStyle name="40% - Accent3 3 4 4 2" xfId="7728"/>
    <cellStyle name="40% - Accent3 3 4 4 2 2" xfId="16010"/>
    <cellStyle name="40% - Accent3 3 4 4 2 2 2" xfId="35072"/>
    <cellStyle name="40% - Accent3 3 4 4 2 2 3" xfId="54133"/>
    <cellStyle name="40% - Accent3 3 4 4 2 3" xfId="26794"/>
    <cellStyle name="40% - Accent3 3 4 4 2 4" xfId="45855"/>
    <cellStyle name="40% - Accent3 3 4 4 3" xfId="10222"/>
    <cellStyle name="40% - Accent3 3 4 4 3 2" xfId="18500"/>
    <cellStyle name="40% - Accent3 3 4 4 3 2 2" xfId="37562"/>
    <cellStyle name="40% - Accent3 3 4 4 3 2 3" xfId="56623"/>
    <cellStyle name="40% - Accent3 3 4 4 3 3" xfId="29284"/>
    <cellStyle name="40% - Accent3 3 4 4 3 4" xfId="48345"/>
    <cellStyle name="40% - Accent3 3 4 4 4" xfId="4599"/>
    <cellStyle name="40% - Accent3 3 4 4 4 2" xfId="23709"/>
    <cellStyle name="40% - Accent3 3 4 4 4 3" xfId="42770"/>
    <cellStyle name="40% - Accent3 3 4 4 5" xfId="12925"/>
    <cellStyle name="40% - Accent3 3 4 4 5 2" xfId="31987"/>
    <cellStyle name="40% - Accent3 3 4 4 5 3" xfId="51048"/>
    <cellStyle name="40% - Accent3 3 4 4 6" xfId="21006"/>
    <cellStyle name="40% - Accent3 3 4 4 7" xfId="40067"/>
    <cellStyle name="40% - Accent3 3 4 5" xfId="4600"/>
    <cellStyle name="40% - Accent3 3 4 5 2" xfId="12926"/>
    <cellStyle name="40% - Accent3 3 4 5 2 2" xfId="31988"/>
    <cellStyle name="40% - Accent3 3 4 5 2 3" xfId="51049"/>
    <cellStyle name="40% - Accent3 3 4 5 3" xfId="23710"/>
    <cellStyle name="40% - Accent3 3 4 5 4" xfId="42771"/>
    <cellStyle name="40% - Accent3 3 4 6" xfId="5774"/>
    <cellStyle name="40% - Accent3 3 4 6 2" xfId="14056"/>
    <cellStyle name="40% - Accent3 3 4 6 2 2" xfId="33118"/>
    <cellStyle name="40% - Accent3 3 4 6 2 3" xfId="52179"/>
    <cellStyle name="40% - Accent3 3 4 6 3" xfId="24840"/>
    <cellStyle name="40% - Accent3 3 4 6 4" xfId="43901"/>
    <cellStyle name="40% - Accent3 3 4 7" xfId="7724"/>
    <cellStyle name="40% - Accent3 3 4 7 2" xfId="16006"/>
    <cellStyle name="40% - Accent3 3 4 7 2 2" xfId="35068"/>
    <cellStyle name="40% - Accent3 3 4 7 2 3" xfId="54129"/>
    <cellStyle name="40% - Accent3 3 4 7 3" xfId="26790"/>
    <cellStyle name="40% - Accent3 3 4 7 4" xfId="45851"/>
    <cellStyle name="40% - Accent3 3 4 8" xfId="10218"/>
    <cellStyle name="40% - Accent3 3 4 8 2" xfId="18496"/>
    <cellStyle name="40% - Accent3 3 4 8 2 2" xfId="37558"/>
    <cellStyle name="40% - Accent3 3 4 8 2 3" xfId="56619"/>
    <cellStyle name="40% - Accent3 3 4 8 3" xfId="29280"/>
    <cellStyle name="40% - Accent3 3 4 8 4" xfId="48341"/>
    <cellStyle name="40% - Accent3 3 4 9" xfId="4595"/>
    <cellStyle name="40% - Accent3 3 4 9 2" xfId="23705"/>
    <cellStyle name="40% - Accent3 3 4 9 3" xfId="42766"/>
    <cellStyle name="40% - Accent3 3 5" xfId="1653"/>
    <cellStyle name="40% - Accent3 3 5 2" xfId="1654"/>
    <cellStyle name="40% - Accent3 3 5 2 2" xfId="7730"/>
    <cellStyle name="40% - Accent3 3 5 2 2 2" xfId="16012"/>
    <cellStyle name="40% - Accent3 3 5 2 2 2 2" xfId="35074"/>
    <cellStyle name="40% - Accent3 3 5 2 2 2 3" xfId="54135"/>
    <cellStyle name="40% - Accent3 3 5 2 2 3" xfId="26796"/>
    <cellStyle name="40% - Accent3 3 5 2 2 4" xfId="45857"/>
    <cellStyle name="40% - Accent3 3 5 2 3" xfId="10224"/>
    <cellStyle name="40% - Accent3 3 5 2 3 2" xfId="18502"/>
    <cellStyle name="40% - Accent3 3 5 2 3 2 2" xfId="37564"/>
    <cellStyle name="40% - Accent3 3 5 2 3 2 3" xfId="56625"/>
    <cellStyle name="40% - Accent3 3 5 2 3 3" xfId="29286"/>
    <cellStyle name="40% - Accent3 3 5 2 3 4" xfId="48347"/>
    <cellStyle name="40% - Accent3 3 5 2 4" xfId="4602"/>
    <cellStyle name="40% - Accent3 3 5 2 4 2" xfId="23712"/>
    <cellStyle name="40% - Accent3 3 5 2 4 3" xfId="42773"/>
    <cellStyle name="40% - Accent3 3 5 2 5" xfId="12928"/>
    <cellStyle name="40% - Accent3 3 5 2 5 2" xfId="31990"/>
    <cellStyle name="40% - Accent3 3 5 2 5 3" xfId="51051"/>
    <cellStyle name="40% - Accent3 3 5 2 6" xfId="21008"/>
    <cellStyle name="40% - Accent3 3 5 2 7" xfId="40069"/>
    <cellStyle name="40% - Accent3 3 5 3" xfId="7729"/>
    <cellStyle name="40% - Accent3 3 5 3 2" xfId="16011"/>
    <cellStyle name="40% - Accent3 3 5 3 2 2" xfId="35073"/>
    <cellStyle name="40% - Accent3 3 5 3 2 3" xfId="54134"/>
    <cellStyle name="40% - Accent3 3 5 3 3" xfId="26795"/>
    <cellStyle name="40% - Accent3 3 5 3 4" xfId="45856"/>
    <cellStyle name="40% - Accent3 3 5 4" xfId="10223"/>
    <cellStyle name="40% - Accent3 3 5 4 2" xfId="18501"/>
    <cellStyle name="40% - Accent3 3 5 4 2 2" xfId="37563"/>
    <cellStyle name="40% - Accent3 3 5 4 2 3" xfId="56624"/>
    <cellStyle name="40% - Accent3 3 5 4 3" xfId="29285"/>
    <cellStyle name="40% - Accent3 3 5 4 4" xfId="48346"/>
    <cellStyle name="40% - Accent3 3 5 5" xfId="4601"/>
    <cellStyle name="40% - Accent3 3 5 5 2" xfId="23711"/>
    <cellStyle name="40% - Accent3 3 5 5 3" xfId="42772"/>
    <cellStyle name="40% - Accent3 3 5 6" xfId="12927"/>
    <cellStyle name="40% - Accent3 3 5 6 2" xfId="31989"/>
    <cellStyle name="40% - Accent3 3 5 6 3" xfId="51050"/>
    <cellStyle name="40% - Accent3 3 5 7" xfId="21007"/>
    <cellStyle name="40% - Accent3 3 5 8" xfId="40068"/>
    <cellStyle name="40% - Accent3 3 6" xfId="1655"/>
    <cellStyle name="40% - Accent3 3 6 2" xfId="1656"/>
    <cellStyle name="40% - Accent3 3 6 2 2" xfId="7732"/>
    <cellStyle name="40% - Accent3 3 6 2 2 2" xfId="16014"/>
    <cellStyle name="40% - Accent3 3 6 2 2 2 2" xfId="35076"/>
    <cellStyle name="40% - Accent3 3 6 2 2 2 3" xfId="54137"/>
    <cellStyle name="40% - Accent3 3 6 2 2 3" xfId="26798"/>
    <cellStyle name="40% - Accent3 3 6 2 2 4" xfId="45859"/>
    <cellStyle name="40% - Accent3 3 6 2 3" xfId="10226"/>
    <cellStyle name="40% - Accent3 3 6 2 3 2" xfId="18504"/>
    <cellStyle name="40% - Accent3 3 6 2 3 2 2" xfId="37566"/>
    <cellStyle name="40% - Accent3 3 6 2 3 2 3" xfId="56627"/>
    <cellStyle name="40% - Accent3 3 6 2 3 3" xfId="29288"/>
    <cellStyle name="40% - Accent3 3 6 2 3 4" xfId="48349"/>
    <cellStyle name="40% - Accent3 3 6 2 4" xfId="4604"/>
    <cellStyle name="40% - Accent3 3 6 2 4 2" xfId="23714"/>
    <cellStyle name="40% - Accent3 3 6 2 4 3" xfId="42775"/>
    <cellStyle name="40% - Accent3 3 6 2 5" xfId="12930"/>
    <cellStyle name="40% - Accent3 3 6 2 5 2" xfId="31992"/>
    <cellStyle name="40% - Accent3 3 6 2 5 3" xfId="51053"/>
    <cellStyle name="40% - Accent3 3 6 2 6" xfId="21010"/>
    <cellStyle name="40% - Accent3 3 6 2 7" xfId="40071"/>
    <cellStyle name="40% - Accent3 3 6 3" xfId="7731"/>
    <cellStyle name="40% - Accent3 3 6 3 2" xfId="16013"/>
    <cellStyle name="40% - Accent3 3 6 3 2 2" xfId="35075"/>
    <cellStyle name="40% - Accent3 3 6 3 2 3" xfId="54136"/>
    <cellStyle name="40% - Accent3 3 6 3 3" xfId="26797"/>
    <cellStyle name="40% - Accent3 3 6 3 4" xfId="45858"/>
    <cellStyle name="40% - Accent3 3 6 4" xfId="10225"/>
    <cellStyle name="40% - Accent3 3 6 4 2" xfId="18503"/>
    <cellStyle name="40% - Accent3 3 6 4 2 2" xfId="37565"/>
    <cellStyle name="40% - Accent3 3 6 4 2 3" xfId="56626"/>
    <cellStyle name="40% - Accent3 3 6 4 3" xfId="29287"/>
    <cellStyle name="40% - Accent3 3 6 4 4" xfId="48348"/>
    <cellStyle name="40% - Accent3 3 6 5" xfId="4603"/>
    <cellStyle name="40% - Accent3 3 6 5 2" xfId="23713"/>
    <cellStyle name="40% - Accent3 3 6 5 3" xfId="42774"/>
    <cellStyle name="40% - Accent3 3 6 6" xfId="12929"/>
    <cellStyle name="40% - Accent3 3 6 6 2" xfId="31991"/>
    <cellStyle name="40% - Accent3 3 6 6 3" xfId="51052"/>
    <cellStyle name="40% - Accent3 3 6 7" xfId="21009"/>
    <cellStyle name="40% - Accent3 3 6 8" xfId="40070"/>
    <cellStyle name="40% - Accent3 3 7" xfId="1657"/>
    <cellStyle name="40% - Accent3 3 7 2" xfId="7733"/>
    <cellStyle name="40% - Accent3 3 7 2 2" xfId="16015"/>
    <cellStyle name="40% - Accent3 3 7 2 2 2" xfId="35077"/>
    <cellStyle name="40% - Accent3 3 7 2 2 3" xfId="54138"/>
    <cellStyle name="40% - Accent3 3 7 2 3" xfId="26799"/>
    <cellStyle name="40% - Accent3 3 7 2 4" xfId="45860"/>
    <cellStyle name="40% - Accent3 3 7 3" xfId="10227"/>
    <cellStyle name="40% - Accent3 3 7 3 2" xfId="18505"/>
    <cellStyle name="40% - Accent3 3 7 3 2 2" xfId="37567"/>
    <cellStyle name="40% - Accent3 3 7 3 2 3" xfId="56628"/>
    <cellStyle name="40% - Accent3 3 7 3 3" xfId="29289"/>
    <cellStyle name="40% - Accent3 3 7 3 4" xfId="48350"/>
    <cellStyle name="40% - Accent3 3 7 4" xfId="4605"/>
    <cellStyle name="40% - Accent3 3 7 4 2" xfId="23715"/>
    <cellStyle name="40% - Accent3 3 7 4 3" xfId="42776"/>
    <cellStyle name="40% - Accent3 3 7 5" xfId="12931"/>
    <cellStyle name="40% - Accent3 3 7 5 2" xfId="31993"/>
    <cellStyle name="40% - Accent3 3 7 5 3" xfId="51054"/>
    <cellStyle name="40% - Accent3 3 7 6" xfId="21011"/>
    <cellStyle name="40% - Accent3 3 7 7" xfId="40072"/>
    <cellStyle name="40% - Accent3 3 8" xfId="1658"/>
    <cellStyle name="40% - Accent3 3 8 2" xfId="7734"/>
    <cellStyle name="40% - Accent3 3 8 2 2" xfId="16016"/>
    <cellStyle name="40% - Accent3 3 8 2 2 2" xfId="35078"/>
    <cellStyle name="40% - Accent3 3 8 2 2 3" xfId="54139"/>
    <cellStyle name="40% - Accent3 3 8 2 3" xfId="26800"/>
    <cellStyle name="40% - Accent3 3 8 2 4" xfId="45861"/>
    <cellStyle name="40% - Accent3 3 8 3" xfId="10228"/>
    <cellStyle name="40% - Accent3 3 8 3 2" xfId="18506"/>
    <cellStyle name="40% - Accent3 3 8 3 2 2" xfId="37568"/>
    <cellStyle name="40% - Accent3 3 8 3 2 3" xfId="56629"/>
    <cellStyle name="40% - Accent3 3 8 3 3" xfId="29290"/>
    <cellStyle name="40% - Accent3 3 8 3 4" xfId="48351"/>
    <cellStyle name="40% - Accent3 3 8 4" xfId="4606"/>
    <cellStyle name="40% - Accent3 3 8 4 2" xfId="23716"/>
    <cellStyle name="40% - Accent3 3 8 4 3" xfId="42777"/>
    <cellStyle name="40% - Accent3 3 8 5" xfId="12932"/>
    <cellStyle name="40% - Accent3 3 8 5 2" xfId="31994"/>
    <cellStyle name="40% - Accent3 3 8 5 3" xfId="51055"/>
    <cellStyle name="40% - Accent3 3 8 6" xfId="21012"/>
    <cellStyle name="40% - Accent3 3 8 7" xfId="40073"/>
    <cellStyle name="40% - Accent3 3 9" xfId="4607"/>
    <cellStyle name="40% - Accent3 3 9 2" xfId="12933"/>
    <cellStyle name="40% - Accent3 3 9 2 2" xfId="31995"/>
    <cellStyle name="40% - Accent3 3 9 2 3" xfId="51056"/>
    <cellStyle name="40% - Accent3 3 9 3" xfId="23717"/>
    <cellStyle name="40% - Accent3 3 9 4" xfId="42778"/>
    <cellStyle name="40% - Accent3 4" xfId="1659"/>
    <cellStyle name="40% - Accent3 4 10" xfId="5686"/>
    <cellStyle name="40% - Accent3 4 10 2" xfId="13972"/>
    <cellStyle name="40% - Accent3 4 10 2 2" xfId="33034"/>
    <cellStyle name="40% - Accent3 4 10 2 3" xfId="52095"/>
    <cellStyle name="40% - Accent3 4 10 3" xfId="24756"/>
    <cellStyle name="40% - Accent3 4 10 4" xfId="43817"/>
    <cellStyle name="40% - Accent3 4 11" xfId="7735"/>
    <cellStyle name="40% - Accent3 4 11 2" xfId="16017"/>
    <cellStyle name="40% - Accent3 4 11 2 2" xfId="35079"/>
    <cellStyle name="40% - Accent3 4 11 2 3" xfId="54140"/>
    <cellStyle name="40% - Accent3 4 11 3" xfId="26801"/>
    <cellStyle name="40% - Accent3 4 11 4" xfId="45862"/>
    <cellStyle name="40% - Accent3 4 12" xfId="10229"/>
    <cellStyle name="40% - Accent3 4 12 2" xfId="18507"/>
    <cellStyle name="40% - Accent3 4 12 2 2" xfId="37569"/>
    <cellStyle name="40% - Accent3 4 12 2 3" xfId="56630"/>
    <cellStyle name="40% - Accent3 4 12 3" xfId="29291"/>
    <cellStyle name="40% - Accent3 4 12 4" xfId="48352"/>
    <cellStyle name="40% - Accent3 4 13" xfId="4608"/>
    <cellStyle name="40% - Accent3 4 13 2" xfId="23718"/>
    <cellStyle name="40% - Accent3 4 13 3" xfId="42779"/>
    <cellStyle name="40% - Accent3 4 14" xfId="12934"/>
    <cellStyle name="40% - Accent3 4 14 2" xfId="31996"/>
    <cellStyle name="40% - Accent3 4 14 3" xfId="51057"/>
    <cellStyle name="40% - Accent3 4 15" xfId="21013"/>
    <cellStyle name="40% - Accent3 4 16" xfId="40074"/>
    <cellStyle name="40% - Accent3 4 2" xfId="1660"/>
    <cellStyle name="40% - Accent3 4 2 10" xfId="4609"/>
    <cellStyle name="40% - Accent3 4 2 10 2" xfId="23719"/>
    <cellStyle name="40% - Accent3 4 2 10 3" xfId="42780"/>
    <cellStyle name="40% - Accent3 4 2 11" xfId="12935"/>
    <cellStyle name="40% - Accent3 4 2 11 2" xfId="31997"/>
    <cellStyle name="40% - Accent3 4 2 11 3" xfId="51058"/>
    <cellStyle name="40% - Accent3 4 2 12" xfId="21014"/>
    <cellStyle name="40% - Accent3 4 2 13" xfId="40075"/>
    <cellStyle name="40% - Accent3 4 2 2" xfId="1661"/>
    <cellStyle name="40% - Accent3 4 2 2 2" xfId="1662"/>
    <cellStyle name="40% - Accent3 4 2 2 2 2" xfId="7738"/>
    <cellStyle name="40% - Accent3 4 2 2 2 2 2" xfId="16020"/>
    <cellStyle name="40% - Accent3 4 2 2 2 2 2 2" xfId="35082"/>
    <cellStyle name="40% - Accent3 4 2 2 2 2 2 3" xfId="54143"/>
    <cellStyle name="40% - Accent3 4 2 2 2 2 3" xfId="26804"/>
    <cellStyle name="40% - Accent3 4 2 2 2 2 4" xfId="45865"/>
    <cellStyle name="40% - Accent3 4 2 2 2 3" xfId="10232"/>
    <cellStyle name="40% - Accent3 4 2 2 2 3 2" xfId="18510"/>
    <cellStyle name="40% - Accent3 4 2 2 2 3 2 2" xfId="37572"/>
    <cellStyle name="40% - Accent3 4 2 2 2 3 2 3" xfId="56633"/>
    <cellStyle name="40% - Accent3 4 2 2 2 3 3" xfId="29294"/>
    <cellStyle name="40% - Accent3 4 2 2 2 3 4" xfId="48355"/>
    <cellStyle name="40% - Accent3 4 2 2 2 4" xfId="4611"/>
    <cellStyle name="40% - Accent3 4 2 2 2 4 2" xfId="23721"/>
    <cellStyle name="40% - Accent3 4 2 2 2 4 3" xfId="42782"/>
    <cellStyle name="40% - Accent3 4 2 2 2 5" xfId="12937"/>
    <cellStyle name="40% - Accent3 4 2 2 2 5 2" xfId="31999"/>
    <cellStyle name="40% - Accent3 4 2 2 2 5 3" xfId="51060"/>
    <cellStyle name="40% - Accent3 4 2 2 2 6" xfId="21016"/>
    <cellStyle name="40% - Accent3 4 2 2 2 7" xfId="40077"/>
    <cellStyle name="40% - Accent3 4 2 2 3" xfId="7737"/>
    <cellStyle name="40% - Accent3 4 2 2 3 2" xfId="16019"/>
    <cellStyle name="40% - Accent3 4 2 2 3 2 2" xfId="35081"/>
    <cellStyle name="40% - Accent3 4 2 2 3 2 3" xfId="54142"/>
    <cellStyle name="40% - Accent3 4 2 2 3 3" xfId="26803"/>
    <cellStyle name="40% - Accent3 4 2 2 3 4" xfId="45864"/>
    <cellStyle name="40% - Accent3 4 2 2 4" xfId="10231"/>
    <cellStyle name="40% - Accent3 4 2 2 4 2" xfId="18509"/>
    <cellStyle name="40% - Accent3 4 2 2 4 2 2" xfId="37571"/>
    <cellStyle name="40% - Accent3 4 2 2 4 2 3" xfId="56632"/>
    <cellStyle name="40% - Accent3 4 2 2 4 3" xfId="29293"/>
    <cellStyle name="40% - Accent3 4 2 2 4 4" xfId="48354"/>
    <cellStyle name="40% - Accent3 4 2 2 5" xfId="4610"/>
    <cellStyle name="40% - Accent3 4 2 2 5 2" xfId="23720"/>
    <cellStyle name="40% - Accent3 4 2 2 5 3" xfId="42781"/>
    <cellStyle name="40% - Accent3 4 2 2 6" xfId="12936"/>
    <cellStyle name="40% - Accent3 4 2 2 6 2" xfId="31998"/>
    <cellStyle name="40% - Accent3 4 2 2 6 3" xfId="51059"/>
    <cellStyle name="40% - Accent3 4 2 2 7" xfId="21015"/>
    <cellStyle name="40% - Accent3 4 2 2 8" xfId="40076"/>
    <cellStyle name="40% - Accent3 4 2 3" xfId="1663"/>
    <cellStyle name="40% - Accent3 4 2 3 2" xfId="1664"/>
    <cellStyle name="40% - Accent3 4 2 3 2 2" xfId="7740"/>
    <cellStyle name="40% - Accent3 4 2 3 2 2 2" xfId="16022"/>
    <cellStyle name="40% - Accent3 4 2 3 2 2 2 2" xfId="35084"/>
    <cellStyle name="40% - Accent3 4 2 3 2 2 2 3" xfId="54145"/>
    <cellStyle name="40% - Accent3 4 2 3 2 2 3" xfId="26806"/>
    <cellStyle name="40% - Accent3 4 2 3 2 2 4" xfId="45867"/>
    <cellStyle name="40% - Accent3 4 2 3 2 3" xfId="10234"/>
    <cellStyle name="40% - Accent3 4 2 3 2 3 2" xfId="18512"/>
    <cellStyle name="40% - Accent3 4 2 3 2 3 2 2" xfId="37574"/>
    <cellStyle name="40% - Accent3 4 2 3 2 3 2 3" xfId="56635"/>
    <cellStyle name="40% - Accent3 4 2 3 2 3 3" xfId="29296"/>
    <cellStyle name="40% - Accent3 4 2 3 2 3 4" xfId="48357"/>
    <cellStyle name="40% - Accent3 4 2 3 2 4" xfId="4613"/>
    <cellStyle name="40% - Accent3 4 2 3 2 4 2" xfId="23723"/>
    <cellStyle name="40% - Accent3 4 2 3 2 4 3" xfId="42784"/>
    <cellStyle name="40% - Accent3 4 2 3 2 5" xfId="12939"/>
    <cellStyle name="40% - Accent3 4 2 3 2 5 2" xfId="32001"/>
    <cellStyle name="40% - Accent3 4 2 3 2 5 3" xfId="51062"/>
    <cellStyle name="40% - Accent3 4 2 3 2 6" xfId="21018"/>
    <cellStyle name="40% - Accent3 4 2 3 2 7" xfId="40079"/>
    <cellStyle name="40% - Accent3 4 2 3 3" xfId="7739"/>
    <cellStyle name="40% - Accent3 4 2 3 3 2" xfId="16021"/>
    <cellStyle name="40% - Accent3 4 2 3 3 2 2" xfId="35083"/>
    <cellStyle name="40% - Accent3 4 2 3 3 2 3" xfId="54144"/>
    <cellStyle name="40% - Accent3 4 2 3 3 3" xfId="26805"/>
    <cellStyle name="40% - Accent3 4 2 3 3 4" xfId="45866"/>
    <cellStyle name="40% - Accent3 4 2 3 4" xfId="10233"/>
    <cellStyle name="40% - Accent3 4 2 3 4 2" xfId="18511"/>
    <cellStyle name="40% - Accent3 4 2 3 4 2 2" xfId="37573"/>
    <cellStyle name="40% - Accent3 4 2 3 4 2 3" xfId="56634"/>
    <cellStyle name="40% - Accent3 4 2 3 4 3" xfId="29295"/>
    <cellStyle name="40% - Accent3 4 2 3 4 4" xfId="48356"/>
    <cellStyle name="40% - Accent3 4 2 3 5" xfId="4612"/>
    <cellStyle name="40% - Accent3 4 2 3 5 2" xfId="23722"/>
    <cellStyle name="40% - Accent3 4 2 3 5 3" xfId="42783"/>
    <cellStyle name="40% - Accent3 4 2 3 6" xfId="12938"/>
    <cellStyle name="40% - Accent3 4 2 3 6 2" xfId="32000"/>
    <cellStyle name="40% - Accent3 4 2 3 6 3" xfId="51061"/>
    <cellStyle name="40% - Accent3 4 2 3 7" xfId="21017"/>
    <cellStyle name="40% - Accent3 4 2 3 8" xfId="40078"/>
    <cellStyle name="40% - Accent3 4 2 4" xfId="1665"/>
    <cellStyle name="40% - Accent3 4 2 4 2" xfId="7741"/>
    <cellStyle name="40% - Accent3 4 2 4 2 2" xfId="16023"/>
    <cellStyle name="40% - Accent3 4 2 4 2 2 2" xfId="35085"/>
    <cellStyle name="40% - Accent3 4 2 4 2 2 3" xfId="54146"/>
    <cellStyle name="40% - Accent3 4 2 4 2 3" xfId="26807"/>
    <cellStyle name="40% - Accent3 4 2 4 2 4" xfId="45868"/>
    <cellStyle name="40% - Accent3 4 2 4 3" xfId="10235"/>
    <cellStyle name="40% - Accent3 4 2 4 3 2" xfId="18513"/>
    <cellStyle name="40% - Accent3 4 2 4 3 2 2" xfId="37575"/>
    <cellStyle name="40% - Accent3 4 2 4 3 2 3" xfId="56636"/>
    <cellStyle name="40% - Accent3 4 2 4 3 3" xfId="29297"/>
    <cellStyle name="40% - Accent3 4 2 4 3 4" xfId="48358"/>
    <cellStyle name="40% - Accent3 4 2 4 4" xfId="4614"/>
    <cellStyle name="40% - Accent3 4 2 4 4 2" xfId="23724"/>
    <cellStyle name="40% - Accent3 4 2 4 4 3" xfId="42785"/>
    <cellStyle name="40% - Accent3 4 2 4 5" xfId="12940"/>
    <cellStyle name="40% - Accent3 4 2 4 5 2" xfId="32002"/>
    <cellStyle name="40% - Accent3 4 2 4 5 3" xfId="51063"/>
    <cellStyle name="40% - Accent3 4 2 4 6" xfId="21019"/>
    <cellStyle name="40% - Accent3 4 2 4 7" xfId="40080"/>
    <cellStyle name="40% - Accent3 4 2 5" xfId="1666"/>
    <cellStyle name="40% - Accent3 4 2 5 2" xfId="7742"/>
    <cellStyle name="40% - Accent3 4 2 5 2 2" xfId="16024"/>
    <cellStyle name="40% - Accent3 4 2 5 2 2 2" xfId="35086"/>
    <cellStyle name="40% - Accent3 4 2 5 2 2 3" xfId="54147"/>
    <cellStyle name="40% - Accent3 4 2 5 2 3" xfId="26808"/>
    <cellStyle name="40% - Accent3 4 2 5 2 4" xfId="45869"/>
    <cellStyle name="40% - Accent3 4 2 5 3" xfId="10236"/>
    <cellStyle name="40% - Accent3 4 2 5 3 2" xfId="18514"/>
    <cellStyle name="40% - Accent3 4 2 5 3 2 2" xfId="37576"/>
    <cellStyle name="40% - Accent3 4 2 5 3 2 3" xfId="56637"/>
    <cellStyle name="40% - Accent3 4 2 5 3 3" xfId="29298"/>
    <cellStyle name="40% - Accent3 4 2 5 3 4" xfId="48359"/>
    <cellStyle name="40% - Accent3 4 2 5 4" xfId="4615"/>
    <cellStyle name="40% - Accent3 4 2 5 4 2" xfId="23725"/>
    <cellStyle name="40% - Accent3 4 2 5 4 3" xfId="42786"/>
    <cellStyle name="40% - Accent3 4 2 5 5" xfId="12941"/>
    <cellStyle name="40% - Accent3 4 2 5 5 2" xfId="32003"/>
    <cellStyle name="40% - Accent3 4 2 5 5 3" xfId="51064"/>
    <cellStyle name="40% - Accent3 4 2 5 6" xfId="21020"/>
    <cellStyle name="40% - Accent3 4 2 5 7" xfId="40081"/>
    <cellStyle name="40% - Accent3 4 2 6" xfId="4616"/>
    <cellStyle name="40% - Accent3 4 2 6 2" xfId="12942"/>
    <cellStyle name="40% - Accent3 4 2 6 2 2" xfId="32004"/>
    <cellStyle name="40% - Accent3 4 2 6 2 3" xfId="51065"/>
    <cellStyle name="40% - Accent3 4 2 6 3" xfId="23726"/>
    <cellStyle name="40% - Accent3 4 2 6 4" xfId="42787"/>
    <cellStyle name="40% - Accent3 4 2 7" xfId="5888"/>
    <cellStyle name="40% - Accent3 4 2 7 2" xfId="14170"/>
    <cellStyle name="40% - Accent3 4 2 7 2 2" xfId="33232"/>
    <cellStyle name="40% - Accent3 4 2 7 2 3" xfId="52293"/>
    <cellStyle name="40% - Accent3 4 2 7 3" xfId="24954"/>
    <cellStyle name="40% - Accent3 4 2 7 4" xfId="44015"/>
    <cellStyle name="40% - Accent3 4 2 8" xfId="7736"/>
    <cellStyle name="40% - Accent3 4 2 8 2" xfId="16018"/>
    <cellStyle name="40% - Accent3 4 2 8 2 2" xfId="35080"/>
    <cellStyle name="40% - Accent3 4 2 8 2 3" xfId="54141"/>
    <cellStyle name="40% - Accent3 4 2 8 3" xfId="26802"/>
    <cellStyle name="40% - Accent3 4 2 8 4" xfId="45863"/>
    <cellStyle name="40% - Accent3 4 2 9" xfId="10230"/>
    <cellStyle name="40% - Accent3 4 2 9 2" xfId="18508"/>
    <cellStyle name="40% - Accent3 4 2 9 2 2" xfId="37570"/>
    <cellStyle name="40% - Accent3 4 2 9 2 3" xfId="56631"/>
    <cellStyle name="40% - Accent3 4 2 9 3" xfId="29292"/>
    <cellStyle name="40% - Accent3 4 2 9 4" xfId="48353"/>
    <cellStyle name="40% - Accent3 4 3" xfId="1667"/>
    <cellStyle name="40% - Accent3 4 3 10" xfId="4617"/>
    <cellStyle name="40% - Accent3 4 3 10 2" xfId="23727"/>
    <cellStyle name="40% - Accent3 4 3 10 3" xfId="42788"/>
    <cellStyle name="40% - Accent3 4 3 11" xfId="12943"/>
    <cellStyle name="40% - Accent3 4 3 11 2" xfId="32005"/>
    <cellStyle name="40% - Accent3 4 3 11 3" xfId="51066"/>
    <cellStyle name="40% - Accent3 4 3 12" xfId="21021"/>
    <cellStyle name="40% - Accent3 4 3 13" xfId="40082"/>
    <cellStyle name="40% - Accent3 4 3 2" xfId="1668"/>
    <cellStyle name="40% - Accent3 4 3 2 2" xfId="1669"/>
    <cellStyle name="40% - Accent3 4 3 2 2 2" xfId="7745"/>
    <cellStyle name="40% - Accent3 4 3 2 2 2 2" xfId="16027"/>
    <cellStyle name="40% - Accent3 4 3 2 2 2 2 2" xfId="35089"/>
    <cellStyle name="40% - Accent3 4 3 2 2 2 2 3" xfId="54150"/>
    <cellStyle name="40% - Accent3 4 3 2 2 2 3" xfId="26811"/>
    <cellStyle name="40% - Accent3 4 3 2 2 2 4" xfId="45872"/>
    <cellStyle name="40% - Accent3 4 3 2 2 3" xfId="10239"/>
    <cellStyle name="40% - Accent3 4 3 2 2 3 2" xfId="18517"/>
    <cellStyle name="40% - Accent3 4 3 2 2 3 2 2" xfId="37579"/>
    <cellStyle name="40% - Accent3 4 3 2 2 3 2 3" xfId="56640"/>
    <cellStyle name="40% - Accent3 4 3 2 2 3 3" xfId="29301"/>
    <cellStyle name="40% - Accent3 4 3 2 2 3 4" xfId="48362"/>
    <cellStyle name="40% - Accent3 4 3 2 2 4" xfId="4619"/>
    <cellStyle name="40% - Accent3 4 3 2 2 4 2" xfId="23729"/>
    <cellStyle name="40% - Accent3 4 3 2 2 4 3" xfId="42790"/>
    <cellStyle name="40% - Accent3 4 3 2 2 5" xfId="12945"/>
    <cellStyle name="40% - Accent3 4 3 2 2 5 2" xfId="32007"/>
    <cellStyle name="40% - Accent3 4 3 2 2 5 3" xfId="51068"/>
    <cellStyle name="40% - Accent3 4 3 2 2 6" xfId="21023"/>
    <cellStyle name="40% - Accent3 4 3 2 2 7" xfId="40084"/>
    <cellStyle name="40% - Accent3 4 3 2 3" xfId="7744"/>
    <cellStyle name="40% - Accent3 4 3 2 3 2" xfId="16026"/>
    <cellStyle name="40% - Accent3 4 3 2 3 2 2" xfId="35088"/>
    <cellStyle name="40% - Accent3 4 3 2 3 2 3" xfId="54149"/>
    <cellStyle name="40% - Accent3 4 3 2 3 3" xfId="26810"/>
    <cellStyle name="40% - Accent3 4 3 2 3 4" xfId="45871"/>
    <cellStyle name="40% - Accent3 4 3 2 4" xfId="10238"/>
    <cellStyle name="40% - Accent3 4 3 2 4 2" xfId="18516"/>
    <cellStyle name="40% - Accent3 4 3 2 4 2 2" xfId="37578"/>
    <cellStyle name="40% - Accent3 4 3 2 4 2 3" xfId="56639"/>
    <cellStyle name="40% - Accent3 4 3 2 4 3" xfId="29300"/>
    <cellStyle name="40% - Accent3 4 3 2 4 4" xfId="48361"/>
    <cellStyle name="40% - Accent3 4 3 2 5" xfId="4618"/>
    <cellStyle name="40% - Accent3 4 3 2 5 2" xfId="23728"/>
    <cellStyle name="40% - Accent3 4 3 2 5 3" xfId="42789"/>
    <cellStyle name="40% - Accent3 4 3 2 6" xfId="12944"/>
    <cellStyle name="40% - Accent3 4 3 2 6 2" xfId="32006"/>
    <cellStyle name="40% - Accent3 4 3 2 6 3" xfId="51067"/>
    <cellStyle name="40% - Accent3 4 3 2 7" xfId="21022"/>
    <cellStyle name="40% - Accent3 4 3 2 8" xfId="40083"/>
    <cellStyle name="40% - Accent3 4 3 3" xfId="1670"/>
    <cellStyle name="40% - Accent3 4 3 3 2" xfId="1671"/>
    <cellStyle name="40% - Accent3 4 3 3 2 2" xfId="7747"/>
    <cellStyle name="40% - Accent3 4 3 3 2 2 2" xfId="16029"/>
    <cellStyle name="40% - Accent3 4 3 3 2 2 2 2" xfId="35091"/>
    <cellStyle name="40% - Accent3 4 3 3 2 2 2 3" xfId="54152"/>
    <cellStyle name="40% - Accent3 4 3 3 2 2 3" xfId="26813"/>
    <cellStyle name="40% - Accent3 4 3 3 2 2 4" xfId="45874"/>
    <cellStyle name="40% - Accent3 4 3 3 2 3" xfId="10241"/>
    <cellStyle name="40% - Accent3 4 3 3 2 3 2" xfId="18519"/>
    <cellStyle name="40% - Accent3 4 3 3 2 3 2 2" xfId="37581"/>
    <cellStyle name="40% - Accent3 4 3 3 2 3 2 3" xfId="56642"/>
    <cellStyle name="40% - Accent3 4 3 3 2 3 3" xfId="29303"/>
    <cellStyle name="40% - Accent3 4 3 3 2 3 4" xfId="48364"/>
    <cellStyle name="40% - Accent3 4 3 3 2 4" xfId="4621"/>
    <cellStyle name="40% - Accent3 4 3 3 2 4 2" xfId="23731"/>
    <cellStyle name="40% - Accent3 4 3 3 2 4 3" xfId="42792"/>
    <cellStyle name="40% - Accent3 4 3 3 2 5" xfId="12947"/>
    <cellStyle name="40% - Accent3 4 3 3 2 5 2" xfId="32009"/>
    <cellStyle name="40% - Accent3 4 3 3 2 5 3" xfId="51070"/>
    <cellStyle name="40% - Accent3 4 3 3 2 6" xfId="21025"/>
    <cellStyle name="40% - Accent3 4 3 3 2 7" xfId="40086"/>
    <cellStyle name="40% - Accent3 4 3 3 3" xfId="7746"/>
    <cellStyle name="40% - Accent3 4 3 3 3 2" xfId="16028"/>
    <cellStyle name="40% - Accent3 4 3 3 3 2 2" xfId="35090"/>
    <cellStyle name="40% - Accent3 4 3 3 3 2 3" xfId="54151"/>
    <cellStyle name="40% - Accent3 4 3 3 3 3" xfId="26812"/>
    <cellStyle name="40% - Accent3 4 3 3 3 4" xfId="45873"/>
    <cellStyle name="40% - Accent3 4 3 3 4" xfId="10240"/>
    <cellStyle name="40% - Accent3 4 3 3 4 2" xfId="18518"/>
    <cellStyle name="40% - Accent3 4 3 3 4 2 2" xfId="37580"/>
    <cellStyle name="40% - Accent3 4 3 3 4 2 3" xfId="56641"/>
    <cellStyle name="40% - Accent3 4 3 3 4 3" xfId="29302"/>
    <cellStyle name="40% - Accent3 4 3 3 4 4" xfId="48363"/>
    <cellStyle name="40% - Accent3 4 3 3 5" xfId="4620"/>
    <cellStyle name="40% - Accent3 4 3 3 5 2" xfId="23730"/>
    <cellStyle name="40% - Accent3 4 3 3 5 3" xfId="42791"/>
    <cellStyle name="40% - Accent3 4 3 3 6" xfId="12946"/>
    <cellStyle name="40% - Accent3 4 3 3 6 2" xfId="32008"/>
    <cellStyle name="40% - Accent3 4 3 3 6 3" xfId="51069"/>
    <cellStyle name="40% - Accent3 4 3 3 7" xfId="21024"/>
    <cellStyle name="40% - Accent3 4 3 3 8" xfId="40085"/>
    <cellStyle name="40% - Accent3 4 3 4" xfId="1672"/>
    <cellStyle name="40% - Accent3 4 3 4 2" xfId="7748"/>
    <cellStyle name="40% - Accent3 4 3 4 2 2" xfId="16030"/>
    <cellStyle name="40% - Accent3 4 3 4 2 2 2" xfId="35092"/>
    <cellStyle name="40% - Accent3 4 3 4 2 2 3" xfId="54153"/>
    <cellStyle name="40% - Accent3 4 3 4 2 3" xfId="26814"/>
    <cellStyle name="40% - Accent3 4 3 4 2 4" xfId="45875"/>
    <cellStyle name="40% - Accent3 4 3 4 3" xfId="10242"/>
    <cellStyle name="40% - Accent3 4 3 4 3 2" xfId="18520"/>
    <cellStyle name="40% - Accent3 4 3 4 3 2 2" xfId="37582"/>
    <cellStyle name="40% - Accent3 4 3 4 3 2 3" xfId="56643"/>
    <cellStyle name="40% - Accent3 4 3 4 3 3" xfId="29304"/>
    <cellStyle name="40% - Accent3 4 3 4 3 4" xfId="48365"/>
    <cellStyle name="40% - Accent3 4 3 4 4" xfId="4622"/>
    <cellStyle name="40% - Accent3 4 3 4 4 2" xfId="23732"/>
    <cellStyle name="40% - Accent3 4 3 4 4 3" xfId="42793"/>
    <cellStyle name="40% - Accent3 4 3 4 5" xfId="12948"/>
    <cellStyle name="40% - Accent3 4 3 4 5 2" xfId="32010"/>
    <cellStyle name="40% - Accent3 4 3 4 5 3" xfId="51071"/>
    <cellStyle name="40% - Accent3 4 3 4 6" xfId="21026"/>
    <cellStyle name="40% - Accent3 4 3 4 7" xfId="40087"/>
    <cellStyle name="40% - Accent3 4 3 5" xfId="1673"/>
    <cellStyle name="40% - Accent3 4 3 5 2" xfId="7749"/>
    <cellStyle name="40% - Accent3 4 3 5 2 2" xfId="16031"/>
    <cellStyle name="40% - Accent3 4 3 5 2 2 2" xfId="35093"/>
    <cellStyle name="40% - Accent3 4 3 5 2 2 3" xfId="54154"/>
    <cellStyle name="40% - Accent3 4 3 5 2 3" xfId="26815"/>
    <cellStyle name="40% - Accent3 4 3 5 2 4" xfId="45876"/>
    <cellStyle name="40% - Accent3 4 3 5 3" xfId="10243"/>
    <cellStyle name="40% - Accent3 4 3 5 3 2" xfId="18521"/>
    <cellStyle name="40% - Accent3 4 3 5 3 2 2" xfId="37583"/>
    <cellStyle name="40% - Accent3 4 3 5 3 2 3" xfId="56644"/>
    <cellStyle name="40% - Accent3 4 3 5 3 3" xfId="29305"/>
    <cellStyle name="40% - Accent3 4 3 5 3 4" xfId="48366"/>
    <cellStyle name="40% - Accent3 4 3 5 4" xfId="4623"/>
    <cellStyle name="40% - Accent3 4 3 5 4 2" xfId="23733"/>
    <cellStyle name="40% - Accent3 4 3 5 4 3" xfId="42794"/>
    <cellStyle name="40% - Accent3 4 3 5 5" xfId="12949"/>
    <cellStyle name="40% - Accent3 4 3 5 5 2" xfId="32011"/>
    <cellStyle name="40% - Accent3 4 3 5 5 3" xfId="51072"/>
    <cellStyle name="40% - Accent3 4 3 5 6" xfId="21027"/>
    <cellStyle name="40% - Accent3 4 3 5 7" xfId="40088"/>
    <cellStyle name="40% - Accent3 4 3 6" xfId="4624"/>
    <cellStyle name="40% - Accent3 4 3 6 2" xfId="12950"/>
    <cellStyle name="40% - Accent3 4 3 6 2 2" xfId="32012"/>
    <cellStyle name="40% - Accent3 4 3 6 2 3" xfId="51073"/>
    <cellStyle name="40% - Accent3 4 3 6 3" xfId="23734"/>
    <cellStyle name="40% - Accent3 4 3 6 4" xfId="42795"/>
    <cellStyle name="40% - Accent3 4 3 7" xfId="5986"/>
    <cellStyle name="40% - Accent3 4 3 7 2" xfId="14268"/>
    <cellStyle name="40% - Accent3 4 3 7 2 2" xfId="33330"/>
    <cellStyle name="40% - Accent3 4 3 7 2 3" xfId="52391"/>
    <cellStyle name="40% - Accent3 4 3 7 3" xfId="25052"/>
    <cellStyle name="40% - Accent3 4 3 7 4" xfId="44113"/>
    <cellStyle name="40% - Accent3 4 3 8" xfId="7743"/>
    <cellStyle name="40% - Accent3 4 3 8 2" xfId="16025"/>
    <cellStyle name="40% - Accent3 4 3 8 2 2" xfId="35087"/>
    <cellStyle name="40% - Accent3 4 3 8 2 3" xfId="54148"/>
    <cellStyle name="40% - Accent3 4 3 8 3" xfId="26809"/>
    <cellStyle name="40% - Accent3 4 3 8 4" xfId="45870"/>
    <cellStyle name="40% - Accent3 4 3 9" xfId="10237"/>
    <cellStyle name="40% - Accent3 4 3 9 2" xfId="18515"/>
    <cellStyle name="40% - Accent3 4 3 9 2 2" xfId="37577"/>
    <cellStyle name="40% - Accent3 4 3 9 2 3" xfId="56638"/>
    <cellStyle name="40% - Accent3 4 3 9 3" xfId="29299"/>
    <cellStyle name="40% - Accent3 4 3 9 4" xfId="48360"/>
    <cellStyle name="40% - Accent3 4 4" xfId="1674"/>
    <cellStyle name="40% - Accent3 4 4 10" xfId="12951"/>
    <cellStyle name="40% - Accent3 4 4 10 2" xfId="32013"/>
    <cellStyle name="40% - Accent3 4 4 10 3" xfId="51074"/>
    <cellStyle name="40% - Accent3 4 4 11" xfId="21028"/>
    <cellStyle name="40% - Accent3 4 4 12" xfId="40089"/>
    <cellStyle name="40% - Accent3 4 4 2" xfId="1675"/>
    <cellStyle name="40% - Accent3 4 4 2 2" xfId="1676"/>
    <cellStyle name="40% - Accent3 4 4 2 2 2" xfId="7752"/>
    <cellStyle name="40% - Accent3 4 4 2 2 2 2" xfId="16034"/>
    <cellStyle name="40% - Accent3 4 4 2 2 2 2 2" xfId="35096"/>
    <cellStyle name="40% - Accent3 4 4 2 2 2 2 3" xfId="54157"/>
    <cellStyle name="40% - Accent3 4 4 2 2 2 3" xfId="26818"/>
    <cellStyle name="40% - Accent3 4 4 2 2 2 4" xfId="45879"/>
    <cellStyle name="40% - Accent3 4 4 2 2 3" xfId="10246"/>
    <cellStyle name="40% - Accent3 4 4 2 2 3 2" xfId="18524"/>
    <cellStyle name="40% - Accent3 4 4 2 2 3 2 2" xfId="37586"/>
    <cellStyle name="40% - Accent3 4 4 2 2 3 2 3" xfId="56647"/>
    <cellStyle name="40% - Accent3 4 4 2 2 3 3" xfId="29308"/>
    <cellStyle name="40% - Accent3 4 4 2 2 3 4" xfId="48369"/>
    <cellStyle name="40% - Accent3 4 4 2 2 4" xfId="4627"/>
    <cellStyle name="40% - Accent3 4 4 2 2 4 2" xfId="23737"/>
    <cellStyle name="40% - Accent3 4 4 2 2 4 3" xfId="42798"/>
    <cellStyle name="40% - Accent3 4 4 2 2 5" xfId="12953"/>
    <cellStyle name="40% - Accent3 4 4 2 2 5 2" xfId="32015"/>
    <cellStyle name="40% - Accent3 4 4 2 2 5 3" xfId="51076"/>
    <cellStyle name="40% - Accent3 4 4 2 2 6" xfId="21030"/>
    <cellStyle name="40% - Accent3 4 4 2 2 7" xfId="40091"/>
    <cellStyle name="40% - Accent3 4 4 2 3" xfId="7751"/>
    <cellStyle name="40% - Accent3 4 4 2 3 2" xfId="16033"/>
    <cellStyle name="40% - Accent3 4 4 2 3 2 2" xfId="35095"/>
    <cellStyle name="40% - Accent3 4 4 2 3 2 3" xfId="54156"/>
    <cellStyle name="40% - Accent3 4 4 2 3 3" xfId="26817"/>
    <cellStyle name="40% - Accent3 4 4 2 3 4" xfId="45878"/>
    <cellStyle name="40% - Accent3 4 4 2 4" xfId="10245"/>
    <cellStyle name="40% - Accent3 4 4 2 4 2" xfId="18523"/>
    <cellStyle name="40% - Accent3 4 4 2 4 2 2" xfId="37585"/>
    <cellStyle name="40% - Accent3 4 4 2 4 2 3" xfId="56646"/>
    <cellStyle name="40% - Accent3 4 4 2 4 3" xfId="29307"/>
    <cellStyle name="40% - Accent3 4 4 2 4 4" xfId="48368"/>
    <cellStyle name="40% - Accent3 4 4 2 5" xfId="4626"/>
    <cellStyle name="40% - Accent3 4 4 2 5 2" xfId="23736"/>
    <cellStyle name="40% - Accent3 4 4 2 5 3" xfId="42797"/>
    <cellStyle name="40% - Accent3 4 4 2 6" xfId="12952"/>
    <cellStyle name="40% - Accent3 4 4 2 6 2" xfId="32014"/>
    <cellStyle name="40% - Accent3 4 4 2 6 3" xfId="51075"/>
    <cellStyle name="40% - Accent3 4 4 2 7" xfId="21029"/>
    <cellStyle name="40% - Accent3 4 4 2 8" xfId="40090"/>
    <cellStyle name="40% - Accent3 4 4 3" xfId="1677"/>
    <cellStyle name="40% - Accent3 4 4 3 2" xfId="7753"/>
    <cellStyle name="40% - Accent3 4 4 3 2 2" xfId="16035"/>
    <cellStyle name="40% - Accent3 4 4 3 2 2 2" xfId="35097"/>
    <cellStyle name="40% - Accent3 4 4 3 2 2 3" xfId="54158"/>
    <cellStyle name="40% - Accent3 4 4 3 2 3" xfId="26819"/>
    <cellStyle name="40% - Accent3 4 4 3 2 4" xfId="45880"/>
    <cellStyle name="40% - Accent3 4 4 3 3" xfId="10247"/>
    <cellStyle name="40% - Accent3 4 4 3 3 2" xfId="18525"/>
    <cellStyle name="40% - Accent3 4 4 3 3 2 2" xfId="37587"/>
    <cellStyle name="40% - Accent3 4 4 3 3 2 3" xfId="56648"/>
    <cellStyle name="40% - Accent3 4 4 3 3 3" xfId="29309"/>
    <cellStyle name="40% - Accent3 4 4 3 3 4" xfId="48370"/>
    <cellStyle name="40% - Accent3 4 4 3 4" xfId="4628"/>
    <cellStyle name="40% - Accent3 4 4 3 4 2" xfId="23738"/>
    <cellStyle name="40% - Accent3 4 4 3 4 3" xfId="42799"/>
    <cellStyle name="40% - Accent3 4 4 3 5" xfId="12954"/>
    <cellStyle name="40% - Accent3 4 4 3 5 2" xfId="32016"/>
    <cellStyle name="40% - Accent3 4 4 3 5 3" xfId="51077"/>
    <cellStyle name="40% - Accent3 4 4 3 6" xfId="21031"/>
    <cellStyle name="40% - Accent3 4 4 3 7" xfId="40092"/>
    <cellStyle name="40% - Accent3 4 4 4" xfId="1678"/>
    <cellStyle name="40% - Accent3 4 4 4 2" xfId="7754"/>
    <cellStyle name="40% - Accent3 4 4 4 2 2" xfId="16036"/>
    <cellStyle name="40% - Accent3 4 4 4 2 2 2" xfId="35098"/>
    <cellStyle name="40% - Accent3 4 4 4 2 2 3" xfId="54159"/>
    <cellStyle name="40% - Accent3 4 4 4 2 3" xfId="26820"/>
    <cellStyle name="40% - Accent3 4 4 4 2 4" xfId="45881"/>
    <cellStyle name="40% - Accent3 4 4 4 3" xfId="10248"/>
    <cellStyle name="40% - Accent3 4 4 4 3 2" xfId="18526"/>
    <cellStyle name="40% - Accent3 4 4 4 3 2 2" xfId="37588"/>
    <cellStyle name="40% - Accent3 4 4 4 3 2 3" xfId="56649"/>
    <cellStyle name="40% - Accent3 4 4 4 3 3" xfId="29310"/>
    <cellStyle name="40% - Accent3 4 4 4 3 4" xfId="48371"/>
    <cellStyle name="40% - Accent3 4 4 4 4" xfId="4629"/>
    <cellStyle name="40% - Accent3 4 4 4 4 2" xfId="23739"/>
    <cellStyle name="40% - Accent3 4 4 4 4 3" xfId="42800"/>
    <cellStyle name="40% - Accent3 4 4 4 5" xfId="12955"/>
    <cellStyle name="40% - Accent3 4 4 4 5 2" xfId="32017"/>
    <cellStyle name="40% - Accent3 4 4 4 5 3" xfId="51078"/>
    <cellStyle name="40% - Accent3 4 4 4 6" xfId="21032"/>
    <cellStyle name="40% - Accent3 4 4 4 7" xfId="40093"/>
    <cellStyle name="40% - Accent3 4 4 5" xfId="4630"/>
    <cellStyle name="40% - Accent3 4 4 5 2" xfId="12956"/>
    <cellStyle name="40% - Accent3 4 4 5 2 2" xfId="32018"/>
    <cellStyle name="40% - Accent3 4 4 5 2 3" xfId="51079"/>
    <cellStyle name="40% - Accent3 4 4 5 3" xfId="23740"/>
    <cellStyle name="40% - Accent3 4 4 5 4" xfId="42801"/>
    <cellStyle name="40% - Accent3 4 4 6" xfId="5802"/>
    <cellStyle name="40% - Accent3 4 4 6 2" xfId="14084"/>
    <cellStyle name="40% - Accent3 4 4 6 2 2" xfId="33146"/>
    <cellStyle name="40% - Accent3 4 4 6 2 3" xfId="52207"/>
    <cellStyle name="40% - Accent3 4 4 6 3" xfId="24868"/>
    <cellStyle name="40% - Accent3 4 4 6 4" xfId="43929"/>
    <cellStyle name="40% - Accent3 4 4 7" xfId="7750"/>
    <cellStyle name="40% - Accent3 4 4 7 2" xfId="16032"/>
    <cellStyle name="40% - Accent3 4 4 7 2 2" xfId="35094"/>
    <cellStyle name="40% - Accent3 4 4 7 2 3" xfId="54155"/>
    <cellStyle name="40% - Accent3 4 4 7 3" xfId="26816"/>
    <cellStyle name="40% - Accent3 4 4 7 4" xfId="45877"/>
    <cellStyle name="40% - Accent3 4 4 8" xfId="10244"/>
    <cellStyle name="40% - Accent3 4 4 8 2" xfId="18522"/>
    <cellStyle name="40% - Accent3 4 4 8 2 2" xfId="37584"/>
    <cellStyle name="40% - Accent3 4 4 8 2 3" xfId="56645"/>
    <cellStyle name="40% - Accent3 4 4 8 3" xfId="29306"/>
    <cellStyle name="40% - Accent3 4 4 8 4" xfId="48367"/>
    <cellStyle name="40% - Accent3 4 4 9" xfId="4625"/>
    <cellStyle name="40% - Accent3 4 4 9 2" xfId="23735"/>
    <cellStyle name="40% - Accent3 4 4 9 3" xfId="42796"/>
    <cellStyle name="40% - Accent3 4 5" xfId="1679"/>
    <cellStyle name="40% - Accent3 4 5 2" xfId="1680"/>
    <cellStyle name="40% - Accent3 4 5 2 2" xfId="7756"/>
    <cellStyle name="40% - Accent3 4 5 2 2 2" xfId="16038"/>
    <cellStyle name="40% - Accent3 4 5 2 2 2 2" xfId="35100"/>
    <cellStyle name="40% - Accent3 4 5 2 2 2 3" xfId="54161"/>
    <cellStyle name="40% - Accent3 4 5 2 2 3" xfId="26822"/>
    <cellStyle name="40% - Accent3 4 5 2 2 4" xfId="45883"/>
    <cellStyle name="40% - Accent3 4 5 2 3" xfId="10250"/>
    <cellStyle name="40% - Accent3 4 5 2 3 2" xfId="18528"/>
    <cellStyle name="40% - Accent3 4 5 2 3 2 2" xfId="37590"/>
    <cellStyle name="40% - Accent3 4 5 2 3 2 3" xfId="56651"/>
    <cellStyle name="40% - Accent3 4 5 2 3 3" xfId="29312"/>
    <cellStyle name="40% - Accent3 4 5 2 3 4" xfId="48373"/>
    <cellStyle name="40% - Accent3 4 5 2 4" xfId="4632"/>
    <cellStyle name="40% - Accent3 4 5 2 4 2" xfId="23742"/>
    <cellStyle name="40% - Accent3 4 5 2 4 3" xfId="42803"/>
    <cellStyle name="40% - Accent3 4 5 2 5" xfId="12958"/>
    <cellStyle name="40% - Accent3 4 5 2 5 2" xfId="32020"/>
    <cellStyle name="40% - Accent3 4 5 2 5 3" xfId="51081"/>
    <cellStyle name="40% - Accent3 4 5 2 6" xfId="21034"/>
    <cellStyle name="40% - Accent3 4 5 2 7" xfId="40095"/>
    <cellStyle name="40% - Accent3 4 5 3" xfId="7755"/>
    <cellStyle name="40% - Accent3 4 5 3 2" xfId="16037"/>
    <cellStyle name="40% - Accent3 4 5 3 2 2" xfId="35099"/>
    <cellStyle name="40% - Accent3 4 5 3 2 3" xfId="54160"/>
    <cellStyle name="40% - Accent3 4 5 3 3" xfId="26821"/>
    <cellStyle name="40% - Accent3 4 5 3 4" xfId="45882"/>
    <cellStyle name="40% - Accent3 4 5 4" xfId="10249"/>
    <cellStyle name="40% - Accent3 4 5 4 2" xfId="18527"/>
    <cellStyle name="40% - Accent3 4 5 4 2 2" xfId="37589"/>
    <cellStyle name="40% - Accent3 4 5 4 2 3" xfId="56650"/>
    <cellStyle name="40% - Accent3 4 5 4 3" xfId="29311"/>
    <cellStyle name="40% - Accent3 4 5 4 4" xfId="48372"/>
    <cellStyle name="40% - Accent3 4 5 5" xfId="4631"/>
    <cellStyle name="40% - Accent3 4 5 5 2" xfId="23741"/>
    <cellStyle name="40% - Accent3 4 5 5 3" xfId="42802"/>
    <cellStyle name="40% - Accent3 4 5 6" xfId="12957"/>
    <cellStyle name="40% - Accent3 4 5 6 2" xfId="32019"/>
    <cellStyle name="40% - Accent3 4 5 6 3" xfId="51080"/>
    <cellStyle name="40% - Accent3 4 5 7" xfId="21033"/>
    <cellStyle name="40% - Accent3 4 5 8" xfId="40094"/>
    <cellStyle name="40% - Accent3 4 6" xfId="1681"/>
    <cellStyle name="40% - Accent3 4 6 2" xfId="1682"/>
    <cellStyle name="40% - Accent3 4 6 2 2" xfId="7758"/>
    <cellStyle name="40% - Accent3 4 6 2 2 2" xfId="16040"/>
    <cellStyle name="40% - Accent3 4 6 2 2 2 2" xfId="35102"/>
    <cellStyle name="40% - Accent3 4 6 2 2 2 3" xfId="54163"/>
    <cellStyle name="40% - Accent3 4 6 2 2 3" xfId="26824"/>
    <cellStyle name="40% - Accent3 4 6 2 2 4" xfId="45885"/>
    <cellStyle name="40% - Accent3 4 6 2 3" xfId="10252"/>
    <cellStyle name="40% - Accent3 4 6 2 3 2" xfId="18530"/>
    <cellStyle name="40% - Accent3 4 6 2 3 2 2" xfId="37592"/>
    <cellStyle name="40% - Accent3 4 6 2 3 2 3" xfId="56653"/>
    <cellStyle name="40% - Accent3 4 6 2 3 3" xfId="29314"/>
    <cellStyle name="40% - Accent3 4 6 2 3 4" xfId="48375"/>
    <cellStyle name="40% - Accent3 4 6 2 4" xfId="4634"/>
    <cellStyle name="40% - Accent3 4 6 2 4 2" xfId="23744"/>
    <cellStyle name="40% - Accent3 4 6 2 4 3" xfId="42805"/>
    <cellStyle name="40% - Accent3 4 6 2 5" xfId="12960"/>
    <cellStyle name="40% - Accent3 4 6 2 5 2" xfId="32022"/>
    <cellStyle name="40% - Accent3 4 6 2 5 3" xfId="51083"/>
    <cellStyle name="40% - Accent3 4 6 2 6" xfId="21036"/>
    <cellStyle name="40% - Accent3 4 6 2 7" xfId="40097"/>
    <cellStyle name="40% - Accent3 4 6 3" xfId="7757"/>
    <cellStyle name="40% - Accent3 4 6 3 2" xfId="16039"/>
    <cellStyle name="40% - Accent3 4 6 3 2 2" xfId="35101"/>
    <cellStyle name="40% - Accent3 4 6 3 2 3" xfId="54162"/>
    <cellStyle name="40% - Accent3 4 6 3 3" xfId="26823"/>
    <cellStyle name="40% - Accent3 4 6 3 4" xfId="45884"/>
    <cellStyle name="40% - Accent3 4 6 4" xfId="10251"/>
    <cellStyle name="40% - Accent3 4 6 4 2" xfId="18529"/>
    <cellStyle name="40% - Accent3 4 6 4 2 2" xfId="37591"/>
    <cellStyle name="40% - Accent3 4 6 4 2 3" xfId="56652"/>
    <cellStyle name="40% - Accent3 4 6 4 3" xfId="29313"/>
    <cellStyle name="40% - Accent3 4 6 4 4" xfId="48374"/>
    <cellStyle name="40% - Accent3 4 6 5" xfId="4633"/>
    <cellStyle name="40% - Accent3 4 6 5 2" xfId="23743"/>
    <cellStyle name="40% - Accent3 4 6 5 3" xfId="42804"/>
    <cellStyle name="40% - Accent3 4 6 6" xfId="12959"/>
    <cellStyle name="40% - Accent3 4 6 6 2" xfId="32021"/>
    <cellStyle name="40% - Accent3 4 6 6 3" xfId="51082"/>
    <cellStyle name="40% - Accent3 4 6 7" xfId="21035"/>
    <cellStyle name="40% - Accent3 4 6 8" xfId="40096"/>
    <cellStyle name="40% - Accent3 4 7" xfId="1683"/>
    <cellStyle name="40% - Accent3 4 7 2" xfId="7759"/>
    <cellStyle name="40% - Accent3 4 7 2 2" xfId="16041"/>
    <cellStyle name="40% - Accent3 4 7 2 2 2" xfId="35103"/>
    <cellStyle name="40% - Accent3 4 7 2 2 3" xfId="54164"/>
    <cellStyle name="40% - Accent3 4 7 2 3" xfId="26825"/>
    <cellStyle name="40% - Accent3 4 7 2 4" xfId="45886"/>
    <cellStyle name="40% - Accent3 4 7 3" xfId="10253"/>
    <cellStyle name="40% - Accent3 4 7 3 2" xfId="18531"/>
    <cellStyle name="40% - Accent3 4 7 3 2 2" xfId="37593"/>
    <cellStyle name="40% - Accent3 4 7 3 2 3" xfId="56654"/>
    <cellStyle name="40% - Accent3 4 7 3 3" xfId="29315"/>
    <cellStyle name="40% - Accent3 4 7 3 4" xfId="48376"/>
    <cellStyle name="40% - Accent3 4 7 4" xfId="4635"/>
    <cellStyle name="40% - Accent3 4 7 4 2" xfId="23745"/>
    <cellStyle name="40% - Accent3 4 7 4 3" xfId="42806"/>
    <cellStyle name="40% - Accent3 4 7 5" xfId="12961"/>
    <cellStyle name="40% - Accent3 4 7 5 2" xfId="32023"/>
    <cellStyle name="40% - Accent3 4 7 5 3" xfId="51084"/>
    <cellStyle name="40% - Accent3 4 7 6" xfId="21037"/>
    <cellStyle name="40% - Accent3 4 7 7" xfId="40098"/>
    <cellStyle name="40% - Accent3 4 8" xfId="1684"/>
    <cellStyle name="40% - Accent3 4 8 2" xfId="7760"/>
    <cellStyle name="40% - Accent3 4 8 2 2" xfId="16042"/>
    <cellStyle name="40% - Accent3 4 8 2 2 2" xfId="35104"/>
    <cellStyle name="40% - Accent3 4 8 2 2 3" xfId="54165"/>
    <cellStyle name="40% - Accent3 4 8 2 3" xfId="26826"/>
    <cellStyle name="40% - Accent3 4 8 2 4" xfId="45887"/>
    <cellStyle name="40% - Accent3 4 8 3" xfId="10254"/>
    <cellStyle name="40% - Accent3 4 8 3 2" xfId="18532"/>
    <cellStyle name="40% - Accent3 4 8 3 2 2" xfId="37594"/>
    <cellStyle name="40% - Accent3 4 8 3 2 3" xfId="56655"/>
    <cellStyle name="40% - Accent3 4 8 3 3" xfId="29316"/>
    <cellStyle name="40% - Accent3 4 8 3 4" xfId="48377"/>
    <cellStyle name="40% - Accent3 4 8 4" xfId="4636"/>
    <cellStyle name="40% - Accent3 4 8 4 2" xfId="23746"/>
    <cellStyle name="40% - Accent3 4 8 4 3" xfId="42807"/>
    <cellStyle name="40% - Accent3 4 8 5" xfId="12962"/>
    <cellStyle name="40% - Accent3 4 8 5 2" xfId="32024"/>
    <cellStyle name="40% - Accent3 4 8 5 3" xfId="51085"/>
    <cellStyle name="40% - Accent3 4 8 6" xfId="21038"/>
    <cellStyle name="40% - Accent3 4 8 7" xfId="40099"/>
    <cellStyle name="40% - Accent3 4 9" xfId="4637"/>
    <cellStyle name="40% - Accent3 4 9 2" xfId="12963"/>
    <cellStyle name="40% - Accent3 4 9 2 2" xfId="32025"/>
    <cellStyle name="40% - Accent3 4 9 2 3" xfId="51086"/>
    <cellStyle name="40% - Accent3 4 9 3" xfId="23747"/>
    <cellStyle name="40% - Accent3 4 9 4" xfId="42808"/>
    <cellStyle name="40% - Accent3 5" xfId="1685"/>
    <cellStyle name="40% - Accent3 5 10" xfId="4638"/>
    <cellStyle name="40% - Accent3 5 10 2" xfId="23748"/>
    <cellStyle name="40% - Accent3 5 10 3" xfId="42809"/>
    <cellStyle name="40% - Accent3 5 11" xfId="12964"/>
    <cellStyle name="40% - Accent3 5 11 2" xfId="32026"/>
    <cellStyle name="40% - Accent3 5 11 3" xfId="51087"/>
    <cellStyle name="40% - Accent3 5 12" xfId="21039"/>
    <cellStyle name="40% - Accent3 5 13" xfId="40100"/>
    <cellStyle name="40% - Accent3 5 2" xfId="1686"/>
    <cellStyle name="40% - Accent3 5 2 2" xfId="1687"/>
    <cellStyle name="40% - Accent3 5 2 2 2" xfId="7763"/>
    <cellStyle name="40% - Accent3 5 2 2 2 2" xfId="16045"/>
    <cellStyle name="40% - Accent3 5 2 2 2 2 2" xfId="35107"/>
    <cellStyle name="40% - Accent3 5 2 2 2 2 3" xfId="54168"/>
    <cellStyle name="40% - Accent3 5 2 2 2 3" xfId="26829"/>
    <cellStyle name="40% - Accent3 5 2 2 2 4" xfId="45890"/>
    <cellStyle name="40% - Accent3 5 2 2 3" xfId="10257"/>
    <cellStyle name="40% - Accent3 5 2 2 3 2" xfId="18535"/>
    <cellStyle name="40% - Accent3 5 2 2 3 2 2" xfId="37597"/>
    <cellStyle name="40% - Accent3 5 2 2 3 2 3" xfId="56658"/>
    <cellStyle name="40% - Accent3 5 2 2 3 3" xfId="29319"/>
    <cellStyle name="40% - Accent3 5 2 2 3 4" xfId="48380"/>
    <cellStyle name="40% - Accent3 5 2 2 4" xfId="4640"/>
    <cellStyle name="40% - Accent3 5 2 2 4 2" xfId="23750"/>
    <cellStyle name="40% - Accent3 5 2 2 4 3" xfId="42811"/>
    <cellStyle name="40% - Accent3 5 2 2 5" xfId="12966"/>
    <cellStyle name="40% - Accent3 5 2 2 5 2" xfId="32028"/>
    <cellStyle name="40% - Accent3 5 2 2 5 3" xfId="51089"/>
    <cellStyle name="40% - Accent3 5 2 2 6" xfId="21041"/>
    <cellStyle name="40% - Accent3 5 2 2 7" xfId="40102"/>
    <cellStyle name="40% - Accent3 5 2 3" xfId="7762"/>
    <cellStyle name="40% - Accent3 5 2 3 2" xfId="16044"/>
    <cellStyle name="40% - Accent3 5 2 3 2 2" xfId="35106"/>
    <cellStyle name="40% - Accent3 5 2 3 2 3" xfId="54167"/>
    <cellStyle name="40% - Accent3 5 2 3 3" xfId="26828"/>
    <cellStyle name="40% - Accent3 5 2 3 4" xfId="45889"/>
    <cellStyle name="40% - Accent3 5 2 4" xfId="10256"/>
    <cellStyle name="40% - Accent3 5 2 4 2" xfId="18534"/>
    <cellStyle name="40% - Accent3 5 2 4 2 2" xfId="37596"/>
    <cellStyle name="40% - Accent3 5 2 4 2 3" xfId="56657"/>
    <cellStyle name="40% - Accent3 5 2 4 3" xfId="29318"/>
    <cellStyle name="40% - Accent3 5 2 4 4" xfId="48379"/>
    <cellStyle name="40% - Accent3 5 2 5" xfId="4639"/>
    <cellStyle name="40% - Accent3 5 2 5 2" xfId="23749"/>
    <cellStyle name="40% - Accent3 5 2 5 3" xfId="42810"/>
    <cellStyle name="40% - Accent3 5 2 6" xfId="12965"/>
    <cellStyle name="40% - Accent3 5 2 6 2" xfId="32027"/>
    <cellStyle name="40% - Accent3 5 2 6 3" xfId="51088"/>
    <cellStyle name="40% - Accent3 5 2 7" xfId="21040"/>
    <cellStyle name="40% - Accent3 5 2 8" xfId="40101"/>
    <cellStyle name="40% - Accent3 5 3" xfId="1688"/>
    <cellStyle name="40% - Accent3 5 3 2" xfId="1689"/>
    <cellStyle name="40% - Accent3 5 3 2 2" xfId="7765"/>
    <cellStyle name="40% - Accent3 5 3 2 2 2" xfId="16047"/>
    <cellStyle name="40% - Accent3 5 3 2 2 2 2" xfId="35109"/>
    <cellStyle name="40% - Accent3 5 3 2 2 2 3" xfId="54170"/>
    <cellStyle name="40% - Accent3 5 3 2 2 3" xfId="26831"/>
    <cellStyle name="40% - Accent3 5 3 2 2 4" xfId="45892"/>
    <cellStyle name="40% - Accent3 5 3 2 3" xfId="10259"/>
    <cellStyle name="40% - Accent3 5 3 2 3 2" xfId="18537"/>
    <cellStyle name="40% - Accent3 5 3 2 3 2 2" xfId="37599"/>
    <cellStyle name="40% - Accent3 5 3 2 3 2 3" xfId="56660"/>
    <cellStyle name="40% - Accent3 5 3 2 3 3" xfId="29321"/>
    <cellStyle name="40% - Accent3 5 3 2 3 4" xfId="48382"/>
    <cellStyle name="40% - Accent3 5 3 2 4" xfId="4642"/>
    <cellStyle name="40% - Accent3 5 3 2 4 2" xfId="23752"/>
    <cellStyle name="40% - Accent3 5 3 2 4 3" xfId="42813"/>
    <cellStyle name="40% - Accent3 5 3 2 5" xfId="12968"/>
    <cellStyle name="40% - Accent3 5 3 2 5 2" xfId="32030"/>
    <cellStyle name="40% - Accent3 5 3 2 5 3" xfId="51091"/>
    <cellStyle name="40% - Accent3 5 3 2 6" xfId="21043"/>
    <cellStyle name="40% - Accent3 5 3 2 7" xfId="40104"/>
    <cellStyle name="40% - Accent3 5 3 3" xfId="7764"/>
    <cellStyle name="40% - Accent3 5 3 3 2" xfId="16046"/>
    <cellStyle name="40% - Accent3 5 3 3 2 2" xfId="35108"/>
    <cellStyle name="40% - Accent3 5 3 3 2 3" xfId="54169"/>
    <cellStyle name="40% - Accent3 5 3 3 3" xfId="26830"/>
    <cellStyle name="40% - Accent3 5 3 3 4" xfId="45891"/>
    <cellStyle name="40% - Accent3 5 3 4" xfId="10258"/>
    <cellStyle name="40% - Accent3 5 3 4 2" xfId="18536"/>
    <cellStyle name="40% - Accent3 5 3 4 2 2" xfId="37598"/>
    <cellStyle name="40% - Accent3 5 3 4 2 3" xfId="56659"/>
    <cellStyle name="40% - Accent3 5 3 4 3" xfId="29320"/>
    <cellStyle name="40% - Accent3 5 3 4 4" xfId="48381"/>
    <cellStyle name="40% - Accent3 5 3 5" xfId="4641"/>
    <cellStyle name="40% - Accent3 5 3 5 2" xfId="23751"/>
    <cellStyle name="40% - Accent3 5 3 5 3" xfId="42812"/>
    <cellStyle name="40% - Accent3 5 3 6" xfId="12967"/>
    <cellStyle name="40% - Accent3 5 3 6 2" xfId="32029"/>
    <cellStyle name="40% - Accent3 5 3 6 3" xfId="51090"/>
    <cellStyle name="40% - Accent3 5 3 7" xfId="21042"/>
    <cellStyle name="40% - Accent3 5 3 8" xfId="40103"/>
    <cellStyle name="40% - Accent3 5 4" xfId="1690"/>
    <cellStyle name="40% - Accent3 5 4 2" xfId="7766"/>
    <cellStyle name="40% - Accent3 5 4 2 2" xfId="16048"/>
    <cellStyle name="40% - Accent3 5 4 2 2 2" xfId="35110"/>
    <cellStyle name="40% - Accent3 5 4 2 2 3" xfId="54171"/>
    <cellStyle name="40% - Accent3 5 4 2 3" xfId="26832"/>
    <cellStyle name="40% - Accent3 5 4 2 4" xfId="45893"/>
    <cellStyle name="40% - Accent3 5 4 3" xfId="10260"/>
    <cellStyle name="40% - Accent3 5 4 3 2" xfId="18538"/>
    <cellStyle name="40% - Accent3 5 4 3 2 2" xfId="37600"/>
    <cellStyle name="40% - Accent3 5 4 3 2 3" xfId="56661"/>
    <cellStyle name="40% - Accent3 5 4 3 3" xfId="29322"/>
    <cellStyle name="40% - Accent3 5 4 3 4" xfId="48383"/>
    <cellStyle name="40% - Accent3 5 4 4" xfId="4643"/>
    <cellStyle name="40% - Accent3 5 4 4 2" xfId="23753"/>
    <cellStyle name="40% - Accent3 5 4 4 3" xfId="42814"/>
    <cellStyle name="40% - Accent3 5 4 5" xfId="12969"/>
    <cellStyle name="40% - Accent3 5 4 5 2" xfId="32031"/>
    <cellStyle name="40% - Accent3 5 4 5 3" xfId="51092"/>
    <cellStyle name="40% - Accent3 5 4 6" xfId="21044"/>
    <cellStyle name="40% - Accent3 5 4 7" xfId="40105"/>
    <cellStyle name="40% - Accent3 5 5" xfId="1691"/>
    <cellStyle name="40% - Accent3 5 5 2" xfId="7767"/>
    <cellStyle name="40% - Accent3 5 5 2 2" xfId="16049"/>
    <cellStyle name="40% - Accent3 5 5 2 2 2" xfId="35111"/>
    <cellStyle name="40% - Accent3 5 5 2 2 3" xfId="54172"/>
    <cellStyle name="40% - Accent3 5 5 2 3" xfId="26833"/>
    <cellStyle name="40% - Accent3 5 5 2 4" xfId="45894"/>
    <cellStyle name="40% - Accent3 5 5 3" xfId="10261"/>
    <cellStyle name="40% - Accent3 5 5 3 2" xfId="18539"/>
    <cellStyle name="40% - Accent3 5 5 3 2 2" xfId="37601"/>
    <cellStyle name="40% - Accent3 5 5 3 2 3" xfId="56662"/>
    <cellStyle name="40% - Accent3 5 5 3 3" xfId="29323"/>
    <cellStyle name="40% - Accent3 5 5 3 4" xfId="48384"/>
    <cellStyle name="40% - Accent3 5 5 4" xfId="4644"/>
    <cellStyle name="40% - Accent3 5 5 4 2" xfId="23754"/>
    <cellStyle name="40% - Accent3 5 5 4 3" xfId="42815"/>
    <cellStyle name="40% - Accent3 5 5 5" xfId="12970"/>
    <cellStyle name="40% - Accent3 5 5 5 2" xfId="32032"/>
    <cellStyle name="40% - Accent3 5 5 5 3" xfId="51093"/>
    <cellStyle name="40% - Accent3 5 5 6" xfId="21045"/>
    <cellStyle name="40% - Accent3 5 5 7" xfId="40106"/>
    <cellStyle name="40% - Accent3 5 6" xfId="4645"/>
    <cellStyle name="40% - Accent3 5 6 2" xfId="12971"/>
    <cellStyle name="40% - Accent3 5 6 2 2" xfId="32033"/>
    <cellStyle name="40% - Accent3 5 6 2 3" xfId="51094"/>
    <cellStyle name="40% - Accent3 5 6 3" xfId="23755"/>
    <cellStyle name="40% - Accent3 5 6 4" xfId="42816"/>
    <cellStyle name="40% - Accent3 5 7" xfId="5740"/>
    <cellStyle name="40% - Accent3 5 7 2" xfId="14025"/>
    <cellStyle name="40% - Accent3 5 7 2 2" xfId="33087"/>
    <cellStyle name="40% - Accent3 5 7 2 3" xfId="52148"/>
    <cellStyle name="40% - Accent3 5 7 3" xfId="24809"/>
    <cellStyle name="40% - Accent3 5 7 4" xfId="43870"/>
    <cellStyle name="40% - Accent3 5 8" xfId="7761"/>
    <cellStyle name="40% - Accent3 5 8 2" xfId="16043"/>
    <cellStyle name="40% - Accent3 5 8 2 2" xfId="35105"/>
    <cellStyle name="40% - Accent3 5 8 2 3" xfId="54166"/>
    <cellStyle name="40% - Accent3 5 8 3" xfId="26827"/>
    <cellStyle name="40% - Accent3 5 8 4" xfId="45888"/>
    <cellStyle name="40% - Accent3 5 9" xfId="10255"/>
    <cellStyle name="40% - Accent3 5 9 2" xfId="18533"/>
    <cellStyle name="40% - Accent3 5 9 2 2" xfId="37595"/>
    <cellStyle name="40% - Accent3 5 9 2 3" xfId="56656"/>
    <cellStyle name="40% - Accent3 5 9 3" xfId="29317"/>
    <cellStyle name="40% - Accent3 5 9 4" xfId="48378"/>
    <cellStyle name="40% - Accent3 6" xfId="1692"/>
    <cellStyle name="40% - Accent3 6 10" xfId="4646"/>
    <cellStyle name="40% - Accent3 6 10 2" xfId="23756"/>
    <cellStyle name="40% - Accent3 6 10 3" xfId="42817"/>
    <cellStyle name="40% - Accent3 6 11" xfId="12972"/>
    <cellStyle name="40% - Accent3 6 11 2" xfId="32034"/>
    <cellStyle name="40% - Accent3 6 11 3" xfId="51095"/>
    <cellStyle name="40% - Accent3 6 12" xfId="21046"/>
    <cellStyle name="40% - Accent3 6 13" xfId="40107"/>
    <cellStyle name="40% - Accent3 6 2" xfId="1693"/>
    <cellStyle name="40% - Accent3 6 2 2" xfId="1694"/>
    <cellStyle name="40% - Accent3 6 2 2 2" xfId="7770"/>
    <cellStyle name="40% - Accent3 6 2 2 2 2" xfId="16052"/>
    <cellStyle name="40% - Accent3 6 2 2 2 2 2" xfId="35114"/>
    <cellStyle name="40% - Accent3 6 2 2 2 2 3" xfId="54175"/>
    <cellStyle name="40% - Accent3 6 2 2 2 3" xfId="26836"/>
    <cellStyle name="40% - Accent3 6 2 2 2 4" xfId="45897"/>
    <cellStyle name="40% - Accent3 6 2 2 3" xfId="10264"/>
    <cellStyle name="40% - Accent3 6 2 2 3 2" xfId="18542"/>
    <cellStyle name="40% - Accent3 6 2 2 3 2 2" xfId="37604"/>
    <cellStyle name="40% - Accent3 6 2 2 3 2 3" xfId="56665"/>
    <cellStyle name="40% - Accent3 6 2 2 3 3" xfId="29326"/>
    <cellStyle name="40% - Accent3 6 2 2 3 4" xfId="48387"/>
    <cellStyle name="40% - Accent3 6 2 2 4" xfId="4648"/>
    <cellStyle name="40% - Accent3 6 2 2 4 2" xfId="23758"/>
    <cellStyle name="40% - Accent3 6 2 2 4 3" xfId="42819"/>
    <cellStyle name="40% - Accent3 6 2 2 5" xfId="12974"/>
    <cellStyle name="40% - Accent3 6 2 2 5 2" xfId="32036"/>
    <cellStyle name="40% - Accent3 6 2 2 5 3" xfId="51097"/>
    <cellStyle name="40% - Accent3 6 2 2 6" xfId="21048"/>
    <cellStyle name="40% - Accent3 6 2 2 7" xfId="40109"/>
    <cellStyle name="40% - Accent3 6 2 3" xfId="7769"/>
    <cellStyle name="40% - Accent3 6 2 3 2" xfId="16051"/>
    <cellStyle name="40% - Accent3 6 2 3 2 2" xfId="35113"/>
    <cellStyle name="40% - Accent3 6 2 3 2 3" xfId="54174"/>
    <cellStyle name="40% - Accent3 6 2 3 3" xfId="26835"/>
    <cellStyle name="40% - Accent3 6 2 3 4" xfId="45896"/>
    <cellStyle name="40% - Accent3 6 2 4" xfId="10263"/>
    <cellStyle name="40% - Accent3 6 2 4 2" xfId="18541"/>
    <cellStyle name="40% - Accent3 6 2 4 2 2" xfId="37603"/>
    <cellStyle name="40% - Accent3 6 2 4 2 3" xfId="56664"/>
    <cellStyle name="40% - Accent3 6 2 4 3" xfId="29325"/>
    <cellStyle name="40% - Accent3 6 2 4 4" xfId="48386"/>
    <cellStyle name="40% - Accent3 6 2 5" xfId="4647"/>
    <cellStyle name="40% - Accent3 6 2 5 2" xfId="23757"/>
    <cellStyle name="40% - Accent3 6 2 5 3" xfId="42818"/>
    <cellStyle name="40% - Accent3 6 2 6" xfId="12973"/>
    <cellStyle name="40% - Accent3 6 2 6 2" xfId="32035"/>
    <cellStyle name="40% - Accent3 6 2 6 3" xfId="51096"/>
    <cellStyle name="40% - Accent3 6 2 7" xfId="21047"/>
    <cellStyle name="40% - Accent3 6 2 8" xfId="40108"/>
    <cellStyle name="40% - Accent3 6 3" xfId="1695"/>
    <cellStyle name="40% - Accent3 6 3 2" xfId="1696"/>
    <cellStyle name="40% - Accent3 6 3 2 2" xfId="7772"/>
    <cellStyle name="40% - Accent3 6 3 2 2 2" xfId="16054"/>
    <cellStyle name="40% - Accent3 6 3 2 2 2 2" xfId="35116"/>
    <cellStyle name="40% - Accent3 6 3 2 2 2 3" xfId="54177"/>
    <cellStyle name="40% - Accent3 6 3 2 2 3" xfId="26838"/>
    <cellStyle name="40% - Accent3 6 3 2 2 4" xfId="45899"/>
    <cellStyle name="40% - Accent3 6 3 2 3" xfId="10266"/>
    <cellStyle name="40% - Accent3 6 3 2 3 2" xfId="18544"/>
    <cellStyle name="40% - Accent3 6 3 2 3 2 2" xfId="37606"/>
    <cellStyle name="40% - Accent3 6 3 2 3 2 3" xfId="56667"/>
    <cellStyle name="40% - Accent3 6 3 2 3 3" xfId="29328"/>
    <cellStyle name="40% - Accent3 6 3 2 3 4" xfId="48389"/>
    <cellStyle name="40% - Accent3 6 3 2 4" xfId="4650"/>
    <cellStyle name="40% - Accent3 6 3 2 4 2" xfId="23760"/>
    <cellStyle name="40% - Accent3 6 3 2 4 3" xfId="42821"/>
    <cellStyle name="40% - Accent3 6 3 2 5" xfId="12976"/>
    <cellStyle name="40% - Accent3 6 3 2 5 2" xfId="32038"/>
    <cellStyle name="40% - Accent3 6 3 2 5 3" xfId="51099"/>
    <cellStyle name="40% - Accent3 6 3 2 6" xfId="21050"/>
    <cellStyle name="40% - Accent3 6 3 2 7" xfId="40111"/>
    <cellStyle name="40% - Accent3 6 3 3" xfId="7771"/>
    <cellStyle name="40% - Accent3 6 3 3 2" xfId="16053"/>
    <cellStyle name="40% - Accent3 6 3 3 2 2" xfId="35115"/>
    <cellStyle name="40% - Accent3 6 3 3 2 3" xfId="54176"/>
    <cellStyle name="40% - Accent3 6 3 3 3" xfId="26837"/>
    <cellStyle name="40% - Accent3 6 3 3 4" xfId="45898"/>
    <cellStyle name="40% - Accent3 6 3 4" xfId="10265"/>
    <cellStyle name="40% - Accent3 6 3 4 2" xfId="18543"/>
    <cellStyle name="40% - Accent3 6 3 4 2 2" xfId="37605"/>
    <cellStyle name="40% - Accent3 6 3 4 2 3" xfId="56666"/>
    <cellStyle name="40% - Accent3 6 3 4 3" xfId="29327"/>
    <cellStyle name="40% - Accent3 6 3 4 4" xfId="48388"/>
    <cellStyle name="40% - Accent3 6 3 5" xfId="4649"/>
    <cellStyle name="40% - Accent3 6 3 5 2" xfId="23759"/>
    <cellStyle name="40% - Accent3 6 3 5 3" xfId="42820"/>
    <cellStyle name="40% - Accent3 6 3 6" xfId="12975"/>
    <cellStyle name="40% - Accent3 6 3 6 2" xfId="32037"/>
    <cellStyle name="40% - Accent3 6 3 6 3" xfId="51098"/>
    <cellStyle name="40% - Accent3 6 3 7" xfId="21049"/>
    <cellStyle name="40% - Accent3 6 3 8" xfId="40110"/>
    <cellStyle name="40% - Accent3 6 4" xfId="1697"/>
    <cellStyle name="40% - Accent3 6 4 2" xfId="7773"/>
    <cellStyle name="40% - Accent3 6 4 2 2" xfId="16055"/>
    <cellStyle name="40% - Accent3 6 4 2 2 2" xfId="35117"/>
    <cellStyle name="40% - Accent3 6 4 2 2 3" xfId="54178"/>
    <cellStyle name="40% - Accent3 6 4 2 3" xfId="26839"/>
    <cellStyle name="40% - Accent3 6 4 2 4" xfId="45900"/>
    <cellStyle name="40% - Accent3 6 4 3" xfId="10267"/>
    <cellStyle name="40% - Accent3 6 4 3 2" xfId="18545"/>
    <cellStyle name="40% - Accent3 6 4 3 2 2" xfId="37607"/>
    <cellStyle name="40% - Accent3 6 4 3 2 3" xfId="56668"/>
    <cellStyle name="40% - Accent3 6 4 3 3" xfId="29329"/>
    <cellStyle name="40% - Accent3 6 4 3 4" xfId="48390"/>
    <cellStyle name="40% - Accent3 6 4 4" xfId="4651"/>
    <cellStyle name="40% - Accent3 6 4 4 2" xfId="23761"/>
    <cellStyle name="40% - Accent3 6 4 4 3" xfId="42822"/>
    <cellStyle name="40% - Accent3 6 4 5" xfId="12977"/>
    <cellStyle name="40% - Accent3 6 4 5 2" xfId="32039"/>
    <cellStyle name="40% - Accent3 6 4 5 3" xfId="51100"/>
    <cellStyle name="40% - Accent3 6 4 6" xfId="21051"/>
    <cellStyle name="40% - Accent3 6 4 7" xfId="40112"/>
    <cellStyle name="40% - Accent3 6 5" xfId="1698"/>
    <cellStyle name="40% - Accent3 6 5 2" xfId="7774"/>
    <cellStyle name="40% - Accent3 6 5 2 2" xfId="16056"/>
    <cellStyle name="40% - Accent3 6 5 2 2 2" xfId="35118"/>
    <cellStyle name="40% - Accent3 6 5 2 2 3" xfId="54179"/>
    <cellStyle name="40% - Accent3 6 5 2 3" xfId="26840"/>
    <cellStyle name="40% - Accent3 6 5 2 4" xfId="45901"/>
    <cellStyle name="40% - Accent3 6 5 3" xfId="10268"/>
    <cellStyle name="40% - Accent3 6 5 3 2" xfId="18546"/>
    <cellStyle name="40% - Accent3 6 5 3 2 2" xfId="37608"/>
    <cellStyle name="40% - Accent3 6 5 3 2 3" xfId="56669"/>
    <cellStyle name="40% - Accent3 6 5 3 3" xfId="29330"/>
    <cellStyle name="40% - Accent3 6 5 3 4" xfId="48391"/>
    <cellStyle name="40% - Accent3 6 5 4" xfId="4652"/>
    <cellStyle name="40% - Accent3 6 5 4 2" xfId="23762"/>
    <cellStyle name="40% - Accent3 6 5 4 3" xfId="42823"/>
    <cellStyle name="40% - Accent3 6 5 5" xfId="12978"/>
    <cellStyle name="40% - Accent3 6 5 5 2" xfId="32040"/>
    <cellStyle name="40% - Accent3 6 5 5 3" xfId="51101"/>
    <cellStyle name="40% - Accent3 6 5 6" xfId="21052"/>
    <cellStyle name="40% - Accent3 6 5 7" xfId="40113"/>
    <cellStyle name="40% - Accent3 6 6" xfId="4653"/>
    <cellStyle name="40% - Accent3 6 6 2" xfId="12979"/>
    <cellStyle name="40% - Accent3 6 6 2 2" xfId="32041"/>
    <cellStyle name="40% - Accent3 6 6 2 3" xfId="51102"/>
    <cellStyle name="40% - Accent3 6 6 3" xfId="23763"/>
    <cellStyle name="40% - Accent3 6 6 4" xfId="42824"/>
    <cellStyle name="40% - Accent3 6 7" xfId="5829"/>
    <cellStyle name="40% - Accent3 6 7 2" xfId="14111"/>
    <cellStyle name="40% - Accent3 6 7 2 2" xfId="33173"/>
    <cellStyle name="40% - Accent3 6 7 2 3" xfId="52234"/>
    <cellStyle name="40% - Accent3 6 7 3" xfId="24895"/>
    <cellStyle name="40% - Accent3 6 7 4" xfId="43956"/>
    <cellStyle name="40% - Accent3 6 8" xfId="7768"/>
    <cellStyle name="40% - Accent3 6 8 2" xfId="16050"/>
    <cellStyle name="40% - Accent3 6 8 2 2" xfId="35112"/>
    <cellStyle name="40% - Accent3 6 8 2 3" xfId="54173"/>
    <cellStyle name="40% - Accent3 6 8 3" xfId="26834"/>
    <cellStyle name="40% - Accent3 6 8 4" xfId="45895"/>
    <cellStyle name="40% - Accent3 6 9" xfId="10262"/>
    <cellStyle name="40% - Accent3 6 9 2" xfId="18540"/>
    <cellStyle name="40% - Accent3 6 9 2 2" xfId="37602"/>
    <cellStyle name="40% - Accent3 6 9 2 3" xfId="56663"/>
    <cellStyle name="40% - Accent3 6 9 3" xfId="29324"/>
    <cellStyle name="40% - Accent3 6 9 4" xfId="48385"/>
    <cellStyle name="40% - Accent3 7" xfId="1699"/>
    <cellStyle name="40% - Accent3 7 10" xfId="4654"/>
    <cellStyle name="40% - Accent3 7 10 2" xfId="23764"/>
    <cellStyle name="40% - Accent3 7 10 3" xfId="42825"/>
    <cellStyle name="40% - Accent3 7 11" xfId="12980"/>
    <cellStyle name="40% - Accent3 7 11 2" xfId="32042"/>
    <cellStyle name="40% - Accent3 7 11 3" xfId="51103"/>
    <cellStyle name="40% - Accent3 7 12" xfId="21053"/>
    <cellStyle name="40% - Accent3 7 13" xfId="40114"/>
    <cellStyle name="40% - Accent3 7 2" xfId="1700"/>
    <cellStyle name="40% - Accent3 7 2 2" xfId="1701"/>
    <cellStyle name="40% - Accent3 7 2 2 2" xfId="7777"/>
    <cellStyle name="40% - Accent3 7 2 2 2 2" xfId="16059"/>
    <cellStyle name="40% - Accent3 7 2 2 2 2 2" xfId="35121"/>
    <cellStyle name="40% - Accent3 7 2 2 2 2 3" xfId="54182"/>
    <cellStyle name="40% - Accent3 7 2 2 2 3" xfId="26843"/>
    <cellStyle name="40% - Accent3 7 2 2 2 4" xfId="45904"/>
    <cellStyle name="40% - Accent3 7 2 2 3" xfId="10271"/>
    <cellStyle name="40% - Accent3 7 2 2 3 2" xfId="18549"/>
    <cellStyle name="40% - Accent3 7 2 2 3 2 2" xfId="37611"/>
    <cellStyle name="40% - Accent3 7 2 2 3 2 3" xfId="56672"/>
    <cellStyle name="40% - Accent3 7 2 2 3 3" xfId="29333"/>
    <cellStyle name="40% - Accent3 7 2 2 3 4" xfId="48394"/>
    <cellStyle name="40% - Accent3 7 2 2 4" xfId="4656"/>
    <cellStyle name="40% - Accent3 7 2 2 4 2" xfId="23766"/>
    <cellStyle name="40% - Accent3 7 2 2 4 3" xfId="42827"/>
    <cellStyle name="40% - Accent3 7 2 2 5" xfId="12982"/>
    <cellStyle name="40% - Accent3 7 2 2 5 2" xfId="32044"/>
    <cellStyle name="40% - Accent3 7 2 2 5 3" xfId="51105"/>
    <cellStyle name="40% - Accent3 7 2 2 6" xfId="21055"/>
    <cellStyle name="40% - Accent3 7 2 2 7" xfId="40116"/>
    <cellStyle name="40% - Accent3 7 2 3" xfId="7776"/>
    <cellStyle name="40% - Accent3 7 2 3 2" xfId="16058"/>
    <cellStyle name="40% - Accent3 7 2 3 2 2" xfId="35120"/>
    <cellStyle name="40% - Accent3 7 2 3 2 3" xfId="54181"/>
    <cellStyle name="40% - Accent3 7 2 3 3" xfId="26842"/>
    <cellStyle name="40% - Accent3 7 2 3 4" xfId="45903"/>
    <cellStyle name="40% - Accent3 7 2 4" xfId="10270"/>
    <cellStyle name="40% - Accent3 7 2 4 2" xfId="18548"/>
    <cellStyle name="40% - Accent3 7 2 4 2 2" xfId="37610"/>
    <cellStyle name="40% - Accent3 7 2 4 2 3" xfId="56671"/>
    <cellStyle name="40% - Accent3 7 2 4 3" xfId="29332"/>
    <cellStyle name="40% - Accent3 7 2 4 4" xfId="48393"/>
    <cellStyle name="40% - Accent3 7 2 5" xfId="4655"/>
    <cellStyle name="40% - Accent3 7 2 5 2" xfId="23765"/>
    <cellStyle name="40% - Accent3 7 2 5 3" xfId="42826"/>
    <cellStyle name="40% - Accent3 7 2 6" xfId="12981"/>
    <cellStyle name="40% - Accent3 7 2 6 2" xfId="32043"/>
    <cellStyle name="40% - Accent3 7 2 6 3" xfId="51104"/>
    <cellStyle name="40% - Accent3 7 2 7" xfId="21054"/>
    <cellStyle name="40% - Accent3 7 2 8" xfId="40115"/>
    <cellStyle name="40% - Accent3 7 3" xfId="1702"/>
    <cellStyle name="40% - Accent3 7 3 2" xfId="1703"/>
    <cellStyle name="40% - Accent3 7 3 2 2" xfId="7779"/>
    <cellStyle name="40% - Accent3 7 3 2 2 2" xfId="16061"/>
    <cellStyle name="40% - Accent3 7 3 2 2 2 2" xfId="35123"/>
    <cellStyle name="40% - Accent3 7 3 2 2 2 3" xfId="54184"/>
    <cellStyle name="40% - Accent3 7 3 2 2 3" xfId="26845"/>
    <cellStyle name="40% - Accent3 7 3 2 2 4" xfId="45906"/>
    <cellStyle name="40% - Accent3 7 3 2 3" xfId="10273"/>
    <cellStyle name="40% - Accent3 7 3 2 3 2" xfId="18551"/>
    <cellStyle name="40% - Accent3 7 3 2 3 2 2" xfId="37613"/>
    <cellStyle name="40% - Accent3 7 3 2 3 2 3" xfId="56674"/>
    <cellStyle name="40% - Accent3 7 3 2 3 3" xfId="29335"/>
    <cellStyle name="40% - Accent3 7 3 2 3 4" xfId="48396"/>
    <cellStyle name="40% - Accent3 7 3 2 4" xfId="4658"/>
    <cellStyle name="40% - Accent3 7 3 2 4 2" xfId="23768"/>
    <cellStyle name="40% - Accent3 7 3 2 4 3" xfId="42829"/>
    <cellStyle name="40% - Accent3 7 3 2 5" xfId="12984"/>
    <cellStyle name="40% - Accent3 7 3 2 5 2" xfId="32046"/>
    <cellStyle name="40% - Accent3 7 3 2 5 3" xfId="51107"/>
    <cellStyle name="40% - Accent3 7 3 2 6" xfId="21057"/>
    <cellStyle name="40% - Accent3 7 3 2 7" xfId="40118"/>
    <cellStyle name="40% - Accent3 7 3 3" xfId="7778"/>
    <cellStyle name="40% - Accent3 7 3 3 2" xfId="16060"/>
    <cellStyle name="40% - Accent3 7 3 3 2 2" xfId="35122"/>
    <cellStyle name="40% - Accent3 7 3 3 2 3" xfId="54183"/>
    <cellStyle name="40% - Accent3 7 3 3 3" xfId="26844"/>
    <cellStyle name="40% - Accent3 7 3 3 4" xfId="45905"/>
    <cellStyle name="40% - Accent3 7 3 4" xfId="10272"/>
    <cellStyle name="40% - Accent3 7 3 4 2" xfId="18550"/>
    <cellStyle name="40% - Accent3 7 3 4 2 2" xfId="37612"/>
    <cellStyle name="40% - Accent3 7 3 4 2 3" xfId="56673"/>
    <cellStyle name="40% - Accent3 7 3 4 3" xfId="29334"/>
    <cellStyle name="40% - Accent3 7 3 4 4" xfId="48395"/>
    <cellStyle name="40% - Accent3 7 3 5" xfId="4657"/>
    <cellStyle name="40% - Accent3 7 3 5 2" xfId="23767"/>
    <cellStyle name="40% - Accent3 7 3 5 3" xfId="42828"/>
    <cellStyle name="40% - Accent3 7 3 6" xfId="12983"/>
    <cellStyle name="40% - Accent3 7 3 6 2" xfId="32045"/>
    <cellStyle name="40% - Accent3 7 3 6 3" xfId="51106"/>
    <cellStyle name="40% - Accent3 7 3 7" xfId="21056"/>
    <cellStyle name="40% - Accent3 7 3 8" xfId="40117"/>
    <cellStyle name="40% - Accent3 7 4" xfId="1704"/>
    <cellStyle name="40% - Accent3 7 4 2" xfId="7780"/>
    <cellStyle name="40% - Accent3 7 4 2 2" xfId="16062"/>
    <cellStyle name="40% - Accent3 7 4 2 2 2" xfId="35124"/>
    <cellStyle name="40% - Accent3 7 4 2 2 3" xfId="54185"/>
    <cellStyle name="40% - Accent3 7 4 2 3" xfId="26846"/>
    <cellStyle name="40% - Accent3 7 4 2 4" xfId="45907"/>
    <cellStyle name="40% - Accent3 7 4 3" xfId="10274"/>
    <cellStyle name="40% - Accent3 7 4 3 2" xfId="18552"/>
    <cellStyle name="40% - Accent3 7 4 3 2 2" xfId="37614"/>
    <cellStyle name="40% - Accent3 7 4 3 2 3" xfId="56675"/>
    <cellStyle name="40% - Accent3 7 4 3 3" xfId="29336"/>
    <cellStyle name="40% - Accent3 7 4 3 4" xfId="48397"/>
    <cellStyle name="40% - Accent3 7 4 4" xfId="4659"/>
    <cellStyle name="40% - Accent3 7 4 4 2" xfId="23769"/>
    <cellStyle name="40% - Accent3 7 4 4 3" xfId="42830"/>
    <cellStyle name="40% - Accent3 7 4 5" xfId="12985"/>
    <cellStyle name="40% - Accent3 7 4 5 2" xfId="32047"/>
    <cellStyle name="40% - Accent3 7 4 5 3" xfId="51108"/>
    <cellStyle name="40% - Accent3 7 4 6" xfId="21058"/>
    <cellStyle name="40% - Accent3 7 4 7" xfId="40119"/>
    <cellStyle name="40% - Accent3 7 5" xfId="1705"/>
    <cellStyle name="40% - Accent3 7 5 2" xfId="7781"/>
    <cellStyle name="40% - Accent3 7 5 2 2" xfId="16063"/>
    <cellStyle name="40% - Accent3 7 5 2 2 2" xfId="35125"/>
    <cellStyle name="40% - Accent3 7 5 2 2 3" xfId="54186"/>
    <cellStyle name="40% - Accent3 7 5 2 3" xfId="26847"/>
    <cellStyle name="40% - Accent3 7 5 2 4" xfId="45908"/>
    <cellStyle name="40% - Accent3 7 5 3" xfId="10275"/>
    <cellStyle name="40% - Accent3 7 5 3 2" xfId="18553"/>
    <cellStyle name="40% - Accent3 7 5 3 2 2" xfId="37615"/>
    <cellStyle name="40% - Accent3 7 5 3 2 3" xfId="56676"/>
    <cellStyle name="40% - Accent3 7 5 3 3" xfId="29337"/>
    <cellStyle name="40% - Accent3 7 5 3 4" xfId="48398"/>
    <cellStyle name="40% - Accent3 7 5 4" xfId="4660"/>
    <cellStyle name="40% - Accent3 7 5 4 2" xfId="23770"/>
    <cellStyle name="40% - Accent3 7 5 4 3" xfId="42831"/>
    <cellStyle name="40% - Accent3 7 5 5" xfId="12986"/>
    <cellStyle name="40% - Accent3 7 5 5 2" xfId="32048"/>
    <cellStyle name="40% - Accent3 7 5 5 3" xfId="51109"/>
    <cellStyle name="40% - Accent3 7 5 6" xfId="21059"/>
    <cellStyle name="40% - Accent3 7 5 7" xfId="40120"/>
    <cellStyle name="40% - Accent3 7 6" xfId="4661"/>
    <cellStyle name="40% - Accent3 7 6 2" xfId="12987"/>
    <cellStyle name="40% - Accent3 7 6 2 2" xfId="32049"/>
    <cellStyle name="40% - Accent3 7 6 2 3" xfId="51110"/>
    <cellStyle name="40% - Accent3 7 6 3" xfId="23771"/>
    <cellStyle name="40% - Accent3 7 6 4" xfId="42832"/>
    <cellStyle name="40% - Accent3 7 7" xfId="5915"/>
    <cellStyle name="40% - Accent3 7 7 2" xfId="14197"/>
    <cellStyle name="40% - Accent3 7 7 2 2" xfId="33259"/>
    <cellStyle name="40% - Accent3 7 7 2 3" xfId="52320"/>
    <cellStyle name="40% - Accent3 7 7 3" xfId="24981"/>
    <cellStyle name="40% - Accent3 7 7 4" xfId="44042"/>
    <cellStyle name="40% - Accent3 7 8" xfId="7775"/>
    <cellStyle name="40% - Accent3 7 8 2" xfId="16057"/>
    <cellStyle name="40% - Accent3 7 8 2 2" xfId="35119"/>
    <cellStyle name="40% - Accent3 7 8 2 3" xfId="54180"/>
    <cellStyle name="40% - Accent3 7 8 3" xfId="26841"/>
    <cellStyle name="40% - Accent3 7 8 4" xfId="45902"/>
    <cellStyle name="40% - Accent3 7 9" xfId="10269"/>
    <cellStyle name="40% - Accent3 7 9 2" xfId="18547"/>
    <cellStyle name="40% - Accent3 7 9 2 2" xfId="37609"/>
    <cellStyle name="40% - Accent3 7 9 2 3" xfId="56670"/>
    <cellStyle name="40% - Accent3 7 9 3" xfId="29331"/>
    <cellStyle name="40% - Accent3 7 9 4" xfId="48392"/>
    <cellStyle name="40% - Accent3 8" xfId="1706"/>
    <cellStyle name="40% - Accent3 8 10" xfId="4662"/>
    <cellStyle name="40% - Accent3 8 10 2" xfId="23772"/>
    <cellStyle name="40% - Accent3 8 10 3" xfId="42833"/>
    <cellStyle name="40% - Accent3 8 11" xfId="12988"/>
    <cellStyle name="40% - Accent3 8 11 2" xfId="32050"/>
    <cellStyle name="40% - Accent3 8 11 3" xfId="51111"/>
    <cellStyle name="40% - Accent3 8 12" xfId="21060"/>
    <cellStyle name="40% - Accent3 8 13" xfId="40121"/>
    <cellStyle name="40% - Accent3 8 2" xfId="1707"/>
    <cellStyle name="40% - Accent3 8 2 2" xfId="1708"/>
    <cellStyle name="40% - Accent3 8 2 2 2" xfId="7784"/>
    <cellStyle name="40% - Accent3 8 2 2 2 2" xfId="16066"/>
    <cellStyle name="40% - Accent3 8 2 2 2 2 2" xfId="35128"/>
    <cellStyle name="40% - Accent3 8 2 2 2 2 3" xfId="54189"/>
    <cellStyle name="40% - Accent3 8 2 2 2 3" xfId="26850"/>
    <cellStyle name="40% - Accent3 8 2 2 2 4" xfId="45911"/>
    <cellStyle name="40% - Accent3 8 2 2 3" xfId="10278"/>
    <cellStyle name="40% - Accent3 8 2 2 3 2" xfId="18556"/>
    <cellStyle name="40% - Accent3 8 2 2 3 2 2" xfId="37618"/>
    <cellStyle name="40% - Accent3 8 2 2 3 2 3" xfId="56679"/>
    <cellStyle name="40% - Accent3 8 2 2 3 3" xfId="29340"/>
    <cellStyle name="40% - Accent3 8 2 2 3 4" xfId="48401"/>
    <cellStyle name="40% - Accent3 8 2 2 4" xfId="4664"/>
    <cellStyle name="40% - Accent3 8 2 2 4 2" xfId="23774"/>
    <cellStyle name="40% - Accent3 8 2 2 4 3" xfId="42835"/>
    <cellStyle name="40% - Accent3 8 2 2 5" xfId="12990"/>
    <cellStyle name="40% - Accent3 8 2 2 5 2" xfId="32052"/>
    <cellStyle name="40% - Accent3 8 2 2 5 3" xfId="51113"/>
    <cellStyle name="40% - Accent3 8 2 2 6" xfId="21062"/>
    <cellStyle name="40% - Accent3 8 2 2 7" xfId="40123"/>
    <cellStyle name="40% - Accent3 8 2 3" xfId="7783"/>
    <cellStyle name="40% - Accent3 8 2 3 2" xfId="16065"/>
    <cellStyle name="40% - Accent3 8 2 3 2 2" xfId="35127"/>
    <cellStyle name="40% - Accent3 8 2 3 2 3" xfId="54188"/>
    <cellStyle name="40% - Accent3 8 2 3 3" xfId="26849"/>
    <cellStyle name="40% - Accent3 8 2 3 4" xfId="45910"/>
    <cellStyle name="40% - Accent3 8 2 4" xfId="10277"/>
    <cellStyle name="40% - Accent3 8 2 4 2" xfId="18555"/>
    <cellStyle name="40% - Accent3 8 2 4 2 2" xfId="37617"/>
    <cellStyle name="40% - Accent3 8 2 4 2 3" xfId="56678"/>
    <cellStyle name="40% - Accent3 8 2 4 3" xfId="29339"/>
    <cellStyle name="40% - Accent3 8 2 4 4" xfId="48400"/>
    <cellStyle name="40% - Accent3 8 2 5" xfId="4663"/>
    <cellStyle name="40% - Accent3 8 2 5 2" xfId="23773"/>
    <cellStyle name="40% - Accent3 8 2 5 3" xfId="42834"/>
    <cellStyle name="40% - Accent3 8 2 6" xfId="12989"/>
    <cellStyle name="40% - Accent3 8 2 6 2" xfId="32051"/>
    <cellStyle name="40% - Accent3 8 2 6 3" xfId="51112"/>
    <cellStyle name="40% - Accent3 8 2 7" xfId="21061"/>
    <cellStyle name="40% - Accent3 8 2 8" xfId="40122"/>
    <cellStyle name="40% - Accent3 8 3" xfId="1709"/>
    <cellStyle name="40% - Accent3 8 3 2" xfId="1710"/>
    <cellStyle name="40% - Accent3 8 3 2 2" xfId="7786"/>
    <cellStyle name="40% - Accent3 8 3 2 2 2" xfId="16068"/>
    <cellStyle name="40% - Accent3 8 3 2 2 2 2" xfId="35130"/>
    <cellStyle name="40% - Accent3 8 3 2 2 2 3" xfId="54191"/>
    <cellStyle name="40% - Accent3 8 3 2 2 3" xfId="26852"/>
    <cellStyle name="40% - Accent3 8 3 2 2 4" xfId="45913"/>
    <cellStyle name="40% - Accent3 8 3 2 3" xfId="10280"/>
    <cellStyle name="40% - Accent3 8 3 2 3 2" xfId="18558"/>
    <cellStyle name="40% - Accent3 8 3 2 3 2 2" xfId="37620"/>
    <cellStyle name="40% - Accent3 8 3 2 3 2 3" xfId="56681"/>
    <cellStyle name="40% - Accent3 8 3 2 3 3" xfId="29342"/>
    <cellStyle name="40% - Accent3 8 3 2 3 4" xfId="48403"/>
    <cellStyle name="40% - Accent3 8 3 2 4" xfId="4666"/>
    <cellStyle name="40% - Accent3 8 3 2 4 2" xfId="23776"/>
    <cellStyle name="40% - Accent3 8 3 2 4 3" xfId="42837"/>
    <cellStyle name="40% - Accent3 8 3 2 5" xfId="12992"/>
    <cellStyle name="40% - Accent3 8 3 2 5 2" xfId="32054"/>
    <cellStyle name="40% - Accent3 8 3 2 5 3" xfId="51115"/>
    <cellStyle name="40% - Accent3 8 3 2 6" xfId="21064"/>
    <cellStyle name="40% - Accent3 8 3 2 7" xfId="40125"/>
    <cellStyle name="40% - Accent3 8 3 3" xfId="7785"/>
    <cellStyle name="40% - Accent3 8 3 3 2" xfId="16067"/>
    <cellStyle name="40% - Accent3 8 3 3 2 2" xfId="35129"/>
    <cellStyle name="40% - Accent3 8 3 3 2 3" xfId="54190"/>
    <cellStyle name="40% - Accent3 8 3 3 3" xfId="26851"/>
    <cellStyle name="40% - Accent3 8 3 3 4" xfId="45912"/>
    <cellStyle name="40% - Accent3 8 3 4" xfId="10279"/>
    <cellStyle name="40% - Accent3 8 3 4 2" xfId="18557"/>
    <cellStyle name="40% - Accent3 8 3 4 2 2" xfId="37619"/>
    <cellStyle name="40% - Accent3 8 3 4 2 3" xfId="56680"/>
    <cellStyle name="40% - Accent3 8 3 4 3" xfId="29341"/>
    <cellStyle name="40% - Accent3 8 3 4 4" xfId="48402"/>
    <cellStyle name="40% - Accent3 8 3 5" xfId="4665"/>
    <cellStyle name="40% - Accent3 8 3 5 2" xfId="23775"/>
    <cellStyle name="40% - Accent3 8 3 5 3" xfId="42836"/>
    <cellStyle name="40% - Accent3 8 3 6" xfId="12991"/>
    <cellStyle name="40% - Accent3 8 3 6 2" xfId="32053"/>
    <cellStyle name="40% - Accent3 8 3 6 3" xfId="51114"/>
    <cellStyle name="40% - Accent3 8 3 7" xfId="21063"/>
    <cellStyle name="40% - Accent3 8 3 8" xfId="40124"/>
    <cellStyle name="40% - Accent3 8 4" xfId="1711"/>
    <cellStyle name="40% - Accent3 8 4 2" xfId="7787"/>
    <cellStyle name="40% - Accent3 8 4 2 2" xfId="16069"/>
    <cellStyle name="40% - Accent3 8 4 2 2 2" xfId="35131"/>
    <cellStyle name="40% - Accent3 8 4 2 2 3" xfId="54192"/>
    <cellStyle name="40% - Accent3 8 4 2 3" xfId="26853"/>
    <cellStyle name="40% - Accent3 8 4 2 4" xfId="45914"/>
    <cellStyle name="40% - Accent3 8 4 3" xfId="10281"/>
    <cellStyle name="40% - Accent3 8 4 3 2" xfId="18559"/>
    <cellStyle name="40% - Accent3 8 4 3 2 2" xfId="37621"/>
    <cellStyle name="40% - Accent3 8 4 3 2 3" xfId="56682"/>
    <cellStyle name="40% - Accent3 8 4 3 3" xfId="29343"/>
    <cellStyle name="40% - Accent3 8 4 3 4" xfId="48404"/>
    <cellStyle name="40% - Accent3 8 4 4" xfId="4667"/>
    <cellStyle name="40% - Accent3 8 4 4 2" xfId="23777"/>
    <cellStyle name="40% - Accent3 8 4 4 3" xfId="42838"/>
    <cellStyle name="40% - Accent3 8 4 5" xfId="12993"/>
    <cellStyle name="40% - Accent3 8 4 5 2" xfId="32055"/>
    <cellStyle name="40% - Accent3 8 4 5 3" xfId="51116"/>
    <cellStyle name="40% - Accent3 8 4 6" xfId="21065"/>
    <cellStyle name="40% - Accent3 8 4 7" xfId="40126"/>
    <cellStyle name="40% - Accent3 8 5" xfId="1712"/>
    <cellStyle name="40% - Accent3 8 5 2" xfId="7788"/>
    <cellStyle name="40% - Accent3 8 5 2 2" xfId="16070"/>
    <cellStyle name="40% - Accent3 8 5 2 2 2" xfId="35132"/>
    <cellStyle name="40% - Accent3 8 5 2 2 3" xfId="54193"/>
    <cellStyle name="40% - Accent3 8 5 2 3" xfId="26854"/>
    <cellStyle name="40% - Accent3 8 5 2 4" xfId="45915"/>
    <cellStyle name="40% - Accent3 8 5 3" xfId="10282"/>
    <cellStyle name="40% - Accent3 8 5 3 2" xfId="18560"/>
    <cellStyle name="40% - Accent3 8 5 3 2 2" xfId="37622"/>
    <cellStyle name="40% - Accent3 8 5 3 2 3" xfId="56683"/>
    <cellStyle name="40% - Accent3 8 5 3 3" xfId="29344"/>
    <cellStyle name="40% - Accent3 8 5 3 4" xfId="48405"/>
    <cellStyle name="40% - Accent3 8 5 4" xfId="4668"/>
    <cellStyle name="40% - Accent3 8 5 4 2" xfId="23778"/>
    <cellStyle name="40% - Accent3 8 5 4 3" xfId="42839"/>
    <cellStyle name="40% - Accent3 8 5 5" xfId="12994"/>
    <cellStyle name="40% - Accent3 8 5 5 2" xfId="32056"/>
    <cellStyle name="40% - Accent3 8 5 5 3" xfId="51117"/>
    <cellStyle name="40% - Accent3 8 5 6" xfId="21066"/>
    <cellStyle name="40% - Accent3 8 5 7" xfId="40127"/>
    <cellStyle name="40% - Accent3 8 6" xfId="4669"/>
    <cellStyle name="40% - Accent3 8 6 2" xfId="12995"/>
    <cellStyle name="40% - Accent3 8 6 2 2" xfId="32057"/>
    <cellStyle name="40% - Accent3 8 6 2 3" xfId="51118"/>
    <cellStyle name="40% - Accent3 8 6 3" xfId="23779"/>
    <cellStyle name="40% - Accent3 8 6 4" xfId="42840"/>
    <cellStyle name="40% - Accent3 8 7" xfId="5927"/>
    <cellStyle name="40% - Accent3 8 7 2" xfId="14209"/>
    <cellStyle name="40% - Accent3 8 7 2 2" xfId="33271"/>
    <cellStyle name="40% - Accent3 8 7 2 3" xfId="52332"/>
    <cellStyle name="40% - Accent3 8 7 3" xfId="24993"/>
    <cellStyle name="40% - Accent3 8 7 4" xfId="44054"/>
    <cellStyle name="40% - Accent3 8 8" xfId="7782"/>
    <cellStyle name="40% - Accent3 8 8 2" xfId="16064"/>
    <cellStyle name="40% - Accent3 8 8 2 2" xfId="35126"/>
    <cellStyle name="40% - Accent3 8 8 2 3" xfId="54187"/>
    <cellStyle name="40% - Accent3 8 8 3" xfId="26848"/>
    <cellStyle name="40% - Accent3 8 8 4" xfId="45909"/>
    <cellStyle name="40% - Accent3 8 9" xfId="10276"/>
    <cellStyle name="40% - Accent3 8 9 2" xfId="18554"/>
    <cellStyle name="40% - Accent3 8 9 2 2" xfId="37616"/>
    <cellStyle name="40% - Accent3 8 9 2 3" xfId="56677"/>
    <cellStyle name="40% - Accent3 8 9 3" xfId="29338"/>
    <cellStyle name="40% - Accent3 8 9 4" xfId="48399"/>
    <cellStyle name="40% - Accent3 9" xfId="1713"/>
    <cellStyle name="40% - Accent3 9 10" xfId="4670"/>
    <cellStyle name="40% - Accent3 9 10 2" xfId="23780"/>
    <cellStyle name="40% - Accent3 9 10 3" xfId="42841"/>
    <cellStyle name="40% - Accent3 9 11" xfId="12996"/>
    <cellStyle name="40% - Accent3 9 11 2" xfId="32058"/>
    <cellStyle name="40% - Accent3 9 11 3" xfId="51119"/>
    <cellStyle name="40% - Accent3 9 12" xfId="21067"/>
    <cellStyle name="40% - Accent3 9 13" xfId="40128"/>
    <cellStyle name="40% - Accent3 9 2" xfId="1714"/>
    <cellStyle name="40% - Accent3 9 2 2" xfId="1715"/>
    <cellStyle name="40% - Accent3 9 2 2 2" xfId="7791"/>
    <cellStyle name="40% - Accent3 9 2 2 2 2" xfId="16073"/>
    <cellStyle name="40% - Accent3 9 2 2 2 2 2" xfId="35135"/>
    <cellStyle name="40% - Accent3 9 2 2 2 2 3" xfId="54196"/>
    <cellStyle name="40% - Accent3 9 2 2 2 3" xfId="26857"/>
    <cellStyle name="40% - Accent3 9 2 2 2 4" xfId="45918"/>
    <cellStyle name="40% - Accent3 9 2 2 3" xfId="10285"/>
    <cellStyle name="40% - Accent3 9 2 2 3 2" xfId="18563"/>
    <cellStyle name="40% - Accent3 9 2 2 3 2 2" xfId="37625"/>
    <cellStyle name="40% - Accent3 9 2 2 3 2 3" xfId="56686"/>
    <cellStyle name="40% - Accent3 9 2 2 3 3" xfId="29347"/>
    <cellStyle name="40% - Accent3 9 2 2 3 4" xfId="48408"/>
    <cellStyle name="40% - Accent3 9 2 2 4" xfId="4672"/>
    <cellStyle name="40% - Accent3 9 2 2 4 2" xfId="23782"/>
    <cellStyle name="40% - Accent3 9 2 2 4 3" xfId="42843"/>
    <cellStyle name="40% - Accent3 9 2 2 5" xfId="12998"/>
    <cellStyle name="40% - Accent3 9 2 2 5 2" xfId="32060"/>
    <cellStyle name="40% - Accent3 9 2 2 5 3" xfId="51121"/>
    <cellStyle name="40% - Accent3 9 2 2 6" xfId="21069"/>
    <cellStyle name="40% - Accent3 9 2 2 7" xfId="40130"/>
    <cellStyle name="40% - Accent3 9 2 3" xfId="7790"/>
    <cellStyle name="40% - Accent3 9 2 3 2" xfId="16072"/>
    <cellStyle name="40% - Accent3 9 2 3 2 2" xfId="35134"/>
    <cellStyle name="40% - Accent3 9 2 3 2 3" xfId="54195"/>
    <cellStyle name="40% - Accent3 9 2 3 3" xfId="26856"/>
    <cellStyle name="40% - Accent3 9 2 3 4" xfId="45917"/>
    <cellStyle name="40% - Accent3 9 2 4" xfId="10284"/>
    <cellStyle name="40% - Accent3 9 2 4 2" xfId="18562"/>
    <cellStyle name="40% - Accent3 9 2 4 2 2" xfId="37624"/>
    <cellStyle name="40% - Accent3 9 2 4 2 3" xfId="56685"/>
    <cellStyle name="40% - Accent3 9 2 4 3" xfId="29346"/>
    <cellStyle name="40% - Accent3 9 2 4 4" xfId="48407"/>
    <cellStyle name="40% - Accent3 9 2 5" xfId="4671"/>
    <cellStyle name="40% - Accent3 9 2 5 2" xfId="23781"/>
    <cellStyle name="40% - Accent3 9 2 5 3" xfId="42842"/>
    <cellStyle name="40% - Accent3 9 2 6" xfId="12997"/>
    <cellStyle name="40% - Accent3 9 2 6 2" xfId="32059"/>
    <cellStyle name="40% - Accent3 9 2 6 3" xfId="51120"/>
    <cellStyle name="40% - Accent3 9 2 7" xfId="21068"/>
    <cellStyle name="40% - Accent3 9 2 8" xfId="40129"/>
    <cellStyle name="40% - Accent3 9 3" xfId="1716"/>
    <cellStyle name="40% - Accent3 9 3 2" xfId="1717"/>
    <cellStyle name="40% - Accent3 9 3 2 2" xfId="7793"/>
    <cellStyle name="40% - Accent3 9 3 2 2 2" xfId="16075"/>
    <cellStyle name="40% - Accent3 9 3 2 2 2 2" xfId="35137"/>
    <cellStyle name="40% - Accent3 9 3 2 2 2 3" xfId="54198"/>
    <cellStyle name="40% - Accent3 9 3 2 2 3" xfId="26859"/>
    <cellStyle name="40% - Accent3 9 3 2 2 4" xfId="45920"/>
    <cellStyle name="40% - Accent3 9 3 2 3" xfId="10287"/>
    <cellStyle name="40% - Accent3 9 3 2 3 2" xfId="18565"/>
    <cellStyle name="40% - Accent3 9 3 2 3 2 2" xfId="37627"/>
    <cellStyle name="40% - Accent3 9 3 2 3 2 3" xfId="56688"/>
    <cellStyle name="40% - Accent3 9 3 2 3 3" xfId="29349"/>
    <cellStyle name="40% - Accent3 9 3 2 3 4" xfId="48410"/>
    <cellStyle name="40% - Accent3 9 3 2 4" xfId="4674"/>
    <cellStyle name="40% - Accent3 9 3 2 4 2" xfId="23784"/>
    <cellStyle name="40% - Accent3 9 3 2 4 3" xfId="42845"/>
    <cellStyle name="40% - Accent3 9 3 2 5" xfId="13000"/>
    <cellStyle name="40% - Accent3 9 3 2 5 2" xfId="32062"/>
    <cellStyle name="40% - Accent3 9 3 2 5 3" xfId="51123"/>
    <cellStyle name="40% - Accent3 9 3 2 6" xfId="21071"/>
    <cellStyle name="40% - Accent3 9 3 2 7" xfId="40132"/>
    <cellStyle name="40% - Accent3 9 3 3" xfId="7792"/>
    <cellStyle name="40% - Accent3 9 3 3 2" xfId="16074"/>
    <cellStyle name="40% - Accent3 9 3 3 2 2" xfId="35136"/>
    <cellStyle name="40% - Accent3 9 3 3 2 3" xfId="54197"/>
    <cellStyle name="40% - Accent3 9 3 3 3" xfId="26858"/>
    <cellStyle name="40% - Accent3 9 3 3 4" xfId="45919"/>
    <cellStyle name="40% - Accent3 9 3 4" xfId="10286"/>
    <cellStyle name="40% - Accent3 9 3 4 2" xfId="18564"/>
    <cellStyle name="40% - Accent3 9 3 4 2 2" xfId="37626"/>
    <cellStyle name="40% - Accent3 9 3 4 2 3" xfId="56687"/>
    <cellStyle name="40% - Accent3 9 3 4 3" xfId="29348"/>
    <cellStyle name="40% - Accent3 9 3 4 4" xfId="48409"/>
    <cellStyle name="40% - Accent3 9 3 5" xfId="4673"/>
    <cellStyle name="40% - Accent3 9 3 5 2" xfId="23783"/>
    <cellStyle name="40% - Accent3 9 3 5 3" xfId="42844"/>
    <cellStyle name="40% - Accent3 9 3 6" xfId="12999"/>
    <cellStyle name="40% - Accent3 9 3 6 2" xfId="32061"/>
    <cellStyle name="40% - Accent3 9 3 6 3" xfId="51122"/>
    <cellStyle name="40% - Accent3 9 3 7" xfId="21070"/>
    <cellStyle name="40% - Accent3 9 3 8" xfId="40131"/>
    <cellStyle name="40% - Accent3 9 4" xfId="1718"/>
    <cellStyle name="40% - Accent3 9 4 2" xfId="7794"/>
    <cellStyle name="40% - Accent3 9 4 2 2" xfId="16076"/>
    <cellStyle name="40% - Accent3 9 4 2 2 2" xfId="35138"/>
    <cellStyle name="40% - Accent3 9 4 2 2 3" xfId="54199"/>
    <cellStyle name="40% - Accent3 9 4 2 3" xfId="26860"/>
    <cellStyle name="40% - Accent3 9 4 2 4" xfId="45921"/>
    <cellStyle name="40% - Accent3 9 4 3" xfId="10288"/>
    <cellStyle name="40% - Accent3 9 4 3 2" xfId="18566"/>
    <cellStyle name="40% - Accent3 9 4 3 2 2" xfId="37628"/>
    <cellStyle name="40% - Accent3 9 4 3 2 3" xfId="56689"/>
    <cellStyle name="40% - Accent3 9 4 3 3" xfId="29350"/>
    <cellStyle name="40% - Accent3 9 4 3 4" xfId="48411"/>
    <cellStyle name="40% - Accent3 9 4 4" xfId="4675"/>
    <cellStyle name="40% - Accent3 9 4 4 2" xfId="23785"/>
    <cellStyle name="40% - Accent3 9 4 4 3" xfId="42846"/>
    <cellStyle name="40% - Accent3 9 4 5" xfId="13001"/>
    <cellStyle name="40% - Accent3 9 4 5 2" xfId="32063"/>
    <cellStyle name="40% - Accent3 9 4 5 3" xfId="51124"/>
    <cellStyle name="40% - Accent3 9 4 6" xfId="21072"/>
    <cellStyle name="40% - Accent3 9 4 7" xfId="40133"/>
    <cellStyle name="40% - Accent3 9 5" xfId="1719"/>
    <cellStyle name="40% - Accent3 9 5 2" xfId="7795"/>
    <cellStyle name="40% - Accent3 9 5 2 2" xfId="16077"/>
    <cellStyle name="40% - Accent3 9 5 2 2 2" xfId="35139"/>
    <cellStyle name="40% - Accent3 9 5 2 2 3" xfId="54200"/>
    <cellStyle name="40% - Accent3 9 5 2 3" xfId="26861"/>
    <cellStyle name="40% - Accent3 9 5 2 4" xfId="45922"/>
    <cellStyle name="40% - Accent3 9 5 3" xfId="10289"/>
    <cellStyle name="40% - Accent3 9 5 3 2" xfId="18567"/>
    <cellStyle name="40% - Accent3 9 5 3 2 2" xfId="37629"/>
    <cellStyle name="40% - Accent3 9 5 3 2 3" xfId="56690"/>
    <cellStyle name="40% - Accent3 9 5 3 3" xfId="29351"/>
    <cellStyle name="40% - Accent3 9 5 3 4" xfId="48412"/>
    <cellStyle name="40% - Accent3 9 5 4" xfId="4676"/>
    <cellStyle name="40% - Accent3 9 5 4 2" xfId="23786"/>
    <cellStyle name="40% - Accent3 9 5 4 3" xfId="42847"/>
    <cellStyle name="40% - Accent3 9 5 5" xfId="13002"/>
    <cellStyle name="40% - Accent3 9 5 5 2" xfId="32064"/>
    <cellStyle name="40% - Accent3 9 5 5 3" xfId="51125"/>
    <cellStyle name="40% - Accent3 9 5 6" xfId="21073"/>
    <cellStyle name="40% - Accent3 9 5 7" xfId="40134"/>
    <cellStyle name="40% - Accent3 9 6" xfId="4677"/>
    <cellStyle name="40% - Accent3 9 6 2" xfId="13003"/>
    <cellStyle name="40% - Accent3 9 6 2 2" xfId="32065"/>
    <cellStyle name="40% - Accent3 9 6 2 3" xfId="51126"/>
    <cellStyle name="40% - Accent3 9 6 3" xfId="23787"/>
    <cellStyle name="40% - Accent3 9 6 4" xfId="42848"/>
    <cellStyle name="40% - Accent3 9 7" xfId="6013"/>
    <cellStyle name="40% - Accent3 9 7 2" xfId="14295"/>
    <cellStyle name="40% - Accent3 9 7 2 2" xfId="33357"/>
    <cellStyle name="40% - Accent3 9 7 2 3" xfId="52418"/>
    <cellStyle name="40% - Accent3 9 7 3" xfId="25079"/>
    <cellStyle name="40% - Accent3 9 7 4" xfId="44140"/>
    <cellStyle name="40% - Accent3 9 8" xfId="7789"/>
    <cellStyle name="40% - Accent3 9 8 2" xfId="16071"/>
    <cellStyle name="40% - Accent3 9 8 2 2" xfId="35133"/>
    <cellStyle name="40% - Accent3 9 8 2 3" xfId="54194"/>
    <cellStyle name="40% - Accent3 9 8 3" xfId="26855"/>
    <cellStyle name="40% - Accent3 9 8 4" xfId="45916"/>
    <cellStyle name="40% - Accent3 9 9" xfId="10283"/>
    <cellStyle name="40% - Accent3 9 9 2" xfId="18561"/>
    <cellStyle name="40% - Accent3 9 9 2 2" xfId="37623"/>
    <cellStyle name="40% - Accent3 9 9 2 3" xfId="56684"/>
    <cellStyle name="40% - Accent3 9 9 3" xfId="29345"/>
    <cellStyle name="40% - Accent3 9 9 4" xfId="48406"/>
    <cellStyle name="40% - Accent4" xfId="1720" builtinId="43" customBuiltin="1"/>
    <cellStyle name="40% - Accent4 10" xfId="1721"/>
    <cellStyle name="40% - Accent4 10 10" xfId="4679"/>
    <cellStyle name="40% - Accent4 10 10 2" xfId="23789"/>
    <cellStyle name="40% - Accent4 10 10 3" xfId="42850"/>
    <cellStyle name="40% - Accent4 10 11" xfId="13005"/>
    <cellStyle name="40% - Accent4 10 11 2" xfId="32067"/>
    <cellStyle name="40% - Accent4 10 11 3" xfId="51128"/>
    <cellStyle name="40% - Accent4 10 12" xfId="21075"/>
    <cellStyle name="40% - Accent4 10 13" xfId="40136"/>
    <cellStyle name="40% - Accent4 10 2" xfId="1722"/>
    <cellStyle name="40% - Accent4 10 2 2" xfId="1723"/>
    <cellStyle name="40% - Accent4 10 2 2 2" xfId="7799"/>
    <cellStyle name="40% - Accent4 10 2 2 2 2" xfId="16081"/>
    <cellStyle name="40% - Accent4 10 2 2 2 2 2" xfId="35143"/>
    <cellStyle name="40% - Accent4 10 2 2 2 2 3" xfId="54204"/>
    <cellStyle name="40% - Accent4 10 2 2 2 3" xfId="26865"/>
    <cellStyle name="40% - Accent4 10 2 2 2 4" xfId="45926"/>
    <cellStyle name="40% - Accent4 10 2 2 3" xfId="10293"/>
    <cellStyle name="40% - Accent4 10 2 2 3 2" xfId="18571"/>
    <cellStyle name="40% - Accent4 10 2 2 3 2 2" xfId="37633"/>
    <cellStyle name="40% - Accent4 10 2 2 3 2 3" xfId="56694"/>
    <cellStyle name="40% - Accent4 10 2 2 3 3" xfId="29355"/>
    <cellStyle name="40% - Accent4 10 2 2 3 4" xfId="48416"/>
    <cellStyle name="40% - Accent4 10 2 2 4" xfId="4681"/>
    <cellStyle name="40% - Accent4 10 2 2 4 2" xfId="23791"/>
    <cellStyle name="40% - Accent4 10 2 2 4 3" xfId="42852"/>
    <cellStyle name="40% - Accent4 10 2 2 5" xfId="13007"/>
    <cellStyle name="40% - Accent4 10 2 2 5 2" xfId="32069"/>
    <cellStyle name="40% - Accent4 10 2 2 5 3" xfId="51130"/>
    <cellStyle name="40% - Accent4 10 2 2 6" xfId="21077"/>
    <cellStyle name="40% - Accent4 10 2 2 7" xfId="40138"/>
    <cellStyle name="40% - Accent4 10 2 3" xfId="7798"/>
    <cellStyle name="40% - Accent4 10 2 3 2" xfId="16080"/>
    <cellStyle name="40% - Accent4 10 2 3 2 2" xfId="35142"/>
    <cellStyle name="40% - Accent4 10 2 3 2 3" xfId="54203"/>
    <cellStyle name="40% - Accent4 10 2 3 3" xfId="26864"/>
    <cellStyle name="40% - Accent4 10 2 3 4" xfId="45925"/>
    <cellStyle name="40% - Accent4 10 2 4" xfId="10292"/>
    <cellStyle name="40% - Accent4 10 2 4 2" xfId="18570"/>
    <cellStyle name="40% - Accent4 10 2 4 2 2" xfId="37632"/>
    <cellStyle name="40% - Accent4 10 2 4 2 3" xfId="56693"/>
    <cellStyle name="40% - Accent4 10 2 4 3" xfId="29354"/>
    <cellStyle name="40% - Accent4 10 2 4 4" xfId="48415"/>
    <cellStyle name="40% - Accent4 10 2 5" xfId="4680"/>
    <cellStyle name="40% - Accent4 10 2 5 2" xfId="23790"/>
    <cellStyle name="40% - Accent4 10 2 5 3" xfId="42851"/>
    <cellStyle name="40% - Accent4 10 2 6" xfId="13006"/>
    <cellStyle name="40% - Accent4 10 2 6 2" xfId="32068"/>
    <cellStyle name="40% - Accent4 10 2 6 3" xfId="51129"/>
    <cellStyle name="40% - Accent4 10 2 7" xfId="21076"/>
    <cellStyle name="40% - Accent4 10 2 8" xfId="40137"/>
    <cellStyle name="40% - Accent4 10 3" xfId="1724"/>
    <cellStyle name="40% - Accent4 10 3 2" xfId="1725"/>
    <cellStyle name="40% - Accent4 10 3 2 2" xfId="7801"/>
    <cellStyle name="40% - Accent4 10 3 2 2 2" xfId="16083"/>
    <cellStyle name="40% - Accent4 10 3 2 2 2 2" xfId="35145"/>
    <cellStyle name="40% - Accent4 10 3 2 2 2 3" xfId="54206"/>
    <cellStyle name="40% - Accent4 10 3 2 2 3" xfId="26867"/>
    <cellStyle name="40% - Accent4 10 3 2 2 4" xfId="45928"/>
    <cellStyle name="40% - Accent4 10 3 2 3" xfId="10295"/>
    <cellStyle name="40% - Accent4 10 3 2 3 2" xfId="18573"/>
    <cellStyle name="40% - Accent4 10 3 2 3 2 2" xfId="37635"/>
    <cellStyle name="40% - Accent4 10 3 2 3 2 3" xfId="56696"/>
    <cellStyle name="40% - Accent4 10 3 2 3 3" xfId="29357"/>
    <cellStyle name="40% - Accent4 10 3 2 3 4" xfId="48418"/>
    <cellStyle name="40% - Accent4 10 3 2 4" xfId="4683"/>
    <cellStyle name="40% - Accent4 10 3 2 4 2" xfId="23793"/>
    <cellStyle name="40% - Accent4 10 3 2 4 3" xfId="42854"/>
    <cellStyle name="40% - Accent4 10 3 2 5" xfId="13009"/>
    <cellStyle name="40% - Accent4 10 3 2 5 2" xfId="32071"/>
    <cellStyle name="40% - Accent4 10 3 2 5 3" xfId="51132"/>
    <cellStyle name="40% - Accent4 10 3 2 6" xfId="21079"/>
    <cellStyle name="40% - Accent4 10 3 2 7" xfId="40140"/>
    <cellStyle name="40% - Accent4 10 3 3" xfId="7800"/>
    <cellStyle name="40% - Accent4 10 3 3 2" xfId="16082"/>
    <cellStyle name="40% - Accent4 10 3 3 2 2" xfId="35144"/>
    <cellStyle name="40% - Accent4 10 3 3 2 3" xfId="54205"/>
    <cellStyle name="40% - Accent4 10 3 3 3" xfId="26866"/>
    <cellStyle name="40% - Accent4 10 3 3 4" xfId="45927"/>
    <cellStyle name="40% - Accent4 10 3 4" xfId="10294"/>
    <cellStyle name="40% - Accent4 10 3 4 2" xfId="18572"/>
    <cellStyle name="40% - Accent4 10 3 4 2 2" xfId="37634"/>
    <cellStyle name="40% - Accent4 10 3 4 2 3" xfId="56695"/>
    <cellStyle name="40% - Accent4 10 3 4 3" xfId="29356"/>
    <cellStyle name="40% - Accent4 10 3 4 4" xfId="48417"/>
    <cellStyle name="40% - Accent4 10 3 5" xfId="4682"/>
    <cellStyle name="40% - Accent4 10 3 5 2" xfId="23792"/>
    <cellStyle name="40% - Accent4 10 3 5 3" xfId="42853"/>
    <cellStyle name="40% - Accent4 10 3 6" xfId="13008"/>
    <cellStyle name="40% - Accent4 10 3 6 2" xfId="32070"/>
    <cellStyle name="40% - Accent4 10 3 6 3" xfId="51131"/>
    <cellStyle name="40% - Accent4 10 3 7" xfId="21078"/>
    <cellStyle name="40% - Accent4 10 3 8" xfId="40139"/>
    <cellStyle name="40% - Accent4 10 4" xfId="1726"/>
    <cellStyle name="40% - Accent4 10 4 2" xfId="7802"/>
    <cellStyle name="40% - Accent4 10 4 2 2" xfId="16084"/>
    <cellStyle name="40% - Accent4 10 4 2 2 2" xfId="35146"/>
    <cellStyle name="40% - Accent4 10 4 2 2 3" xfId="54207"/>
    <cellStyle name="40% - Accent4 10 4 2 3" xfId="26868"/>
    <cellStyle name="40% - Accent4 10 4 2 4" xfId="45929"/>
    <cellStyle name="40% - Accent4 10 4 3" xfId="10296"/>
    <cellStyle name="40% - Accent4 10 4 3 2" xfId="18574"/>
    <cellStyle name="40% - Accent4 10 4 3 2 2" xfId="37636"/>
    <cellStyle name="40% - Accent4 10 4 3 2 3" xfId="56697"/>
    <cellStyle name="40% - Accent4 10 4 3 3" xfId="29358"/>
    <cellStyle name="40% - Accent4 10 4 3 4" xfId="48419"/>
    <cellStyle name="40% - Accent4 10 4 4" xfId="4684"/>
    <cellStyle name="40% - Accent4 10 4 4 2" xfId="23794"/>
    <cellStyle name="40% - Accent4 10 4 4 3" xfId="42855"/>
    <cellStyle name="40% - Accent4 10 4 5" xfId="13010"/>
    <cellStyle name="40% - Accent4 10 4 5 2" xfId="32072"/>
    <cellStyle name="40% - Accent4 10 4 5 3" xfId="51133"/>
    <cellStyle name="40% - Accent4 10 4 6" xfId="21080"/>
    <cellStyle name="40% - Accent4 10 4 7" xfId="40141"/>
    <cellStyle name="40% - Accent4 10 5" xfId="1727"/>
    <cellStyle name="40% - Accent4 10 5 2" xfId="7803"/>
    <cellStyle name="40% - Accent4 10 5 2 2" xfId="16085"/>
    <cellStyle name="40% - Accent4 10 5 2 2 2" xfId="35147"/>
    <cellStyle name="40% - Accent4 10 5 2 2 3" xfId="54208"/>
    <cellStyle name="40% - Accent4 10 5 2 3" xfId="26869"/>
    <cellStyle name="40% - Accent4 10 5 2 4" xfId="45930"/>
    <cellStyle name="40% - Accent4 10 5 3" xfId="10297"/>
    <cellStyle name="40% - Accent4 10 5 3 2" xfId="18575"/>
    <cellStyle name="40% - Accent4 10 5 3 2 2" xfId="37637"/>
    <cellStyle name="40% - Accent4 10 5 3 2 3" xfId="56698"/>
    <cellStyle name="40% - Accent4 10 5 3 3" xfId="29359"/>
    <cellStyle name="40% - Accent4 10 5 3 4" xfId="48420"/>
    <cellStyle name="40% - Accent4 10 5 4" xfId="4685"/>
    <cellStyle name="40% - Accent4 10 5 4 2" xfId="23795"/>
    <cellStyle name="40% - Accent4 10 5 4 3" xfId="42856"/>
    <cellStyle name="40% - Accent4 10 5 5" xfId="13011"/>
    <cellStyle name="40% - Accent4 10 5 5 2" xfId="32073"/>
    <cellStyle name="40% - Accent4 10 5 5 3" xfId="51134"/>
    <cellStyle name="40% - Accent4 10 5 6" xfId="21081"/>
    <cellStyle name="40% - Accent4 10 5 7" xfId="40142"/>
    <cellStyle name="40% - Accent4 10 6" xfId="4686"/>
    <cellStyle name="40% - Accent4 10 6 2" xfId="13012"/>
    <cellStyle name="40% - Accent4 10 6 2 2" xfId="32074"/>
    <cellStyle name="40% - Accent4 10 6 2 3" xfId="51135"/>
    <cellStyle name="40% - Accent4 10 6 3" xfId="23796"/>
    <cellStyle name="40% - Accent4 10 6 4" xfId="42857"/>
    <cellStyle name="40% - Accent4 10 7" xfId="6029"/>
    <cellStyle name="40% - Accent4 10 7 2" xfId="14311"/>
    <cellStyle name="40% - Accent4 10 7 2 2" xfId="33373"/>
    <cellStyle name="40% - Accent4 10 7 2 3" xfId="52434"/>
    <cellStyle name="40% - Accent4 10 7 3" xfId="25095"/>
    <cellStyle name="40% - Accent4 10 7 4" xfId="44156"/>
    <cellStyle name="40% - Accent4 10 8" xfId="7797"/>
    <cellStyle name="40% - Accent4 10 8 2" xfId="16079"/>
    <cellStyle name="40% - Accent4 10 8 2 2" xfId="35141"/>
    <cellStyle name="40% - Accent4 10 8 2 3" xfId="54202"/>
    <cellStyle name="40% - Accent4 10 8 3" xfId="26863"/>
    <cellStyle name="40% - Accent4 10 8 4" xfId="45924"/>
    <cellStyle name="40% - Accent4 10 9" xfId="10291"/>
    <cellStyle name="40% - Accent4 10 9 2" xfId="18569"/>
    <cellStyle name="40% - Accent4 10 9 2 2" xfId="37631"/>
    <cellStyle name="40% - Accent4 10 9 2 3" xfId="56692"/>
    <cellStyle name="40% - Accent4 10 9 3" xfId="29353"/>
    <cellStyle name="40% - Accent4 10 9 4" xfId="48414"/>
    <cellStyle name="40% - Accent4 11" xfId="1728"/>
    <cellStyle name="40% - Accent4 11 10" xfId="13013"/>
    <cellStyle name="40% - Accent4 11 10 2" xfId="32075"/>
    <cellStyle name="40% - Accent4 11 10 3" xfId="51136"/>
    <cellStyle name="40% - Accent4 11 11" xfId="21082"/>
    <cellStyle name="40% - Accent4 11 12" xfId="40143"/>
    <cellStyle name="40% - Accent4 11 2" xfId="1729"/>
    <cellStyle name="40% - Accent4 11 2 2" xfId="1730"/>
    <cellStyle name="40% - Accent4 11 2 2 2" xfId="7806"/>
    <cellStyle name="40% - Accent4 11 2 2 2 2" xfId="16088"/>
    <cellStyle name="40% - Accent4 11 2 2 2 2 2" xfId="35150"/>
    <cellStyle name="40% - Accent4 11 2 2 2 2 3" xfId="54211"/>
    <cellStyle name="40% - Accent4 11 2 2 2 3" xfId="26872"/>
    <cellStyle name="40% - Accent4 11 2 2 2 4" xfId="45933"/>
    <cellStyle name="40% - Accent4 11 2 2 3" xfId="10300"/>
    <cellStyle name="40% - Accent4 11 2 2 3 2" xfId="18578"/>
    <cellStyle name="40% - Accent4 11 2 2 3 2 2" xfId="37640"/>
    <cellStyle name="40% - Accent4 11 2 2 3 2 3" xfId="56701"/>
    <cellStyle name="40% - Accent4 11 2 2 3 3" xfId="29362"/>
    <cellStyle name="40% - Accent4 11 2 2 3 4" xfId="48423"/>
    <cellStyle name="40% - Accent4 11 2 2 4" xfId="4689"/>
    <cellStyle name="40% - Accent4 11 2 2 4 2" xfId="23799"/>
    <cellStyle name="40% - Accent4 11 2 2 4 3" xfId="42860"/>
    <cellStyle name="40% - Accent4 11 2 2 5" xfId="13015"/>
    <cellStyle name="40% - Accent4 11 2 2 5 2" xfId="32077"/>
    <cellStyle name="40% - Accent4 11 2 2 5 3" xfId="51138"/>
    <cellStyle name="40% - Accent4 11 2 2 6" xfId="21084"/>
    <cellStyle name="40% - Accent4 11 2 2 7" xfId="40145"/>
    <cellStyle name="40% - Accent4 11 2 3" xfId="7805"/>
    <cellStyle name="40% - Accent4 11 2 3 2" xfId="16087"/>
    <cellStyle name="40% - Accent4 11 2 3 2 2" xfId="35149"/>
    <cellStyle name="40% - Accent4 11 2 3 2 3" xfId="54210"/>
    <cellStyle name="40% - Accent4 11 2 3 3" xfId="26871"/>
    <cellStyle name="40% - Accent4 11 2 3 4" xfId="45932"/>
    <cellStyle name="40% - Accent4 11 2 4" xfId="10299"/>
    <cellStyle name="40% - Accent4 11 2 4 2" xfId="18577"/>
    <cellStyle name="40% - Accent4 11 2 4 2 2" xfId="37639"/>
    <cellStyle name="40% - Accent4 11 2 4 2 3" xfId="56700"/>
    <cellStyle name="40% - Accent4 11 2 4 3" xfId="29361"/>
    <cellStyle name="40% - Accent4 11 2 4 4" xfId="48422"/>
    <cellStyle name="40% - Accent4 11 2 5" xfId="4688"/>
    <cellStyle name="40% - Accent4 11 2 5 2" xfId="23798"/>
    <cellStyle name="40% - Accent4 11 2 5 3" xfId="42859"/>
    <cellStyle name="40% - Accent4 11 2 6" xfId="13014"/>
    <cellStyle name="40% - Accent4 11 2 6 2" xfId="32076"/>
    <cellStyle name="40% - Accent4 11 2 6 3" xfId="51137"/>
    <cellStyle name="40% - Accent4 11 2 7" xfId="21083"/>
    <cellStyle name="40% - Accent4 11 2 8" xfId="40144"/>
    <cellStyle name="40% - Accent4 11 3" xfId="1731"/>
    <cellStyle name="40% - Accent4 11 3 2" xfId="7807"/>
    <cellStyle name="40% - Accent4 11 3 2 2" xfId="16089"/>
    <cellStyle name="40% - Accent4 11 3 2 2 2" xfId="35151"/>
    <cellStyle name="40% - Accent4 11 3 2 2 3" xfId="54212"/>
    <cellStyle name="40% - Accent4 11 3 2 3" xfId="26873"/>
    <cellStyle name="40% - Accent4 11 3 2 4" xfId="45934"/>
    <cellStyle name="40% - Accent4 11 3 3" xfId="10301"/>
    <cellStyle name="40% - Accent4 11 3 3 2" xfId="18579"/>
    <cellStyle name="40% - Accent4 11 3 3 2 2" xfId="37641"/>
    <cellStyle name="40% - Accent4 11 3 3 2 3" xfId="56702"/>
    <cellStyle name="40% - Accent4 11 3 3 3" xfId="29363"/>
    <cellStyle name="40% - Accent4 11 3 3 4" xfId="48424"/>
    <cellStyle name="40% - Accent4 11 3 4" xfId="4690"/>
    <cellStyle name="40% - Accent4 11 3 4 2" xfId="23800"/>
    <cellStyle name="40% - Accent4 11 3 4 3" xfId="42861"/>
    <cellStyle name="40% - Accent4 11 3 5" xfId="13016"/>
    <cellStyle name="40% - Accent4 11 3 5 2" xfId="32078"/>
    <cellStyle name="40% - Accent4 11 3 5 3" xfId="51139"/>
    <cellStyle name="40% - Accent4 11 3 6" xfId="21085"/>
    <cellStyle name="40% - Accent4 11 3 7" xfId="40146"/>
    <cellStyle name="40% - Accent4 11 4" xfId="1732"/>
    <cellStyle name="40% - Accent4 11 4 2" xfId="7808"/>
    <cellStyle name="40% - Accent4 11 4 2 2" xfId="16090"/>
    <cellStyle name="40% - Accent4 11 4 2 2 2" xfId="35152"/>
    <cellStyle name="40% - Accent4 11 4 2 2 3" xfId="54213"/>
    <cellStyle name="40% - Accent4 11 4 2 3" xfId="26874"/>
    <cellStyle name="40% - Accent4 11 4 2 4" xfId="45935"/>
    <cellStyle name="40% - Accent4 11 4 3" xfId="10302"/>
    <cellStyle name="40% - Accent4 11 4 3 2" xfId="18580"/>
    <cellStyle name="40% - Accent4 11 4 3 2 2" xfId="37642"/>
    <cellStyle name="40% - Accent4 11 4 3 2 3" xfId="56703"/>
    <cellStyle name="40% - Accent4 11 4 3 3" xfId="29364"/>
    <cellStyle name="40% - Accent4 11 4 3 4" xfId="48425"/>
    <cellStyle name="40% - Accent4 11 4 4" xfId="4691"/>
    <cellStyle name="40% - Accent4 11 4 4 2" xfId="23801"/>
    <cellStyle name="40% - Accent4 11 4 4 3" xfId="42862"/>
    <cellStyle name="40% - Accent4 11 4 5" xfId="13017"/>
    <cellStyle name="40% - Accent4 11 4 5 2" xfId="32079"/>
    <cellStyle name="40% - Accent4 11 4 5 3" xfId="51140"/>
    <cellStyle name="40% - Accent4 11 4 6" xfId="21086"/>
    <cellStyle name="40% - Accent4 11 4 7" xfId="40147"/>
    <cellStyle name="40% - Accent4 11 5" xfId="4692"/>
    <cellStyle name="40% - Accent4 11 5 2" xfId="13018"/>
    <cellStyle name="40% - Accent4 11 5 2 2" xfId="32080"/>
    <cellStyle name="40% - Accent4 11 5 2 3" xfId="51141"/>
    <cellStyle name="40% - Accent4 11 5 3" xfId="23802"/>
    <cellStyle name="40% - Accent4 11 5 4" xfId="42863"/>
    <cellStyle name="40% - Accent4 11 6" xfId="5715"/>
    <cellStyle name="40% - Accent4 11 6 2" xfId="14001"/>
    <cellStyle name="40% - Accent4 11 6 2 2" xfId="33063"/>
    <cellStyle name="40% - Accent4 11 6 2 3" xfId="52124"/>
    <cellStyle name="40% - Accent4 11 6 3" xfId="24785"/>
    <cellStyle name="40% - Accent4 11 6 4" xfId="43846"/>
    <cellStyle name="40% - Accent4 11 7" xfId="7804"/>
    <cellStyle name="40% - Accent4 11 7 2" xfId="16086"/>
    <cellStyle name="40% - Accent4 11 7 2 2" xfId="35148"/>
    <cellStyle name="40% - Accent4 11 7 2 3" xfId="54209"/>
    <cellStyle name="40% - Accent4 11 7 3" xfId="26870"/>
    <cellStyle name="40% - Accent4 11 7 4" xfId="45931"/>
    <cellStyle name="40% - Accent4 11 8" xfId="10298"/>
    <cellStyle name="40% - Accent4 11 8 2" xfId="18576"/>
    <cellStyle name="40% - Accent4 11 8 2 2" xfId="37638"/>
    <cellStyle name="40% - Accent4 11 8 2 3" xfId="56699"/>
    <cellStyle name="40% - Accent4 11 8 3" xfId="29360"/>
    <cellStyle name="40% - Accent4 11 8 4" xfId="48421"/>
    <cellStyle name="40% - Accent4 11 9" xfId="4687"/>
    <cellStyle name="40% - Accent4 11 9 2" xfId="23797"/>
    <cellStyle name="40% - Accent4 11 9 3" xfId="42858"/>
    <cellStyle name="40% - Accent4 12" xfId="1733"/>
    <cellStyle name="40% - Accent4 12 10" xfId="40148"/>
    <cellStyle name="40% - Accent4 12 2" xfId="1734"/>
    <cellStyle name="40% - Accent4 12 2 2" xfId="7810"/>
    <cellStyle name="40% - Accent4 12 2 2 2" xfId="16092"/>
    <cellStyle name="40% - Accent4 12 2 2 2 2" xfId="35154"/>
    <cellStyle name="40% - Accent4 12 2 2 2 3" xfId="54215"/>
    <cellStyle name="40% - Accent4 12 2 2 3" xfId="26876"/>
    <cellStyle name="40% - Accent4 12 2 2 4" xfId="45937"/>
    <cellStyle name="40% - Accent4 12 2 3" xfId="10304"/>
    <cellStyle name="40% - Accent4 12 2 3 2" xfId="18582"/>
    <cellStyle name="40% - Accent4 12 2 3 2 2" xfId="37644"/>
    <cellStyle name="40% - Accent4 12 2 3 2 3" xfId="56705"/>
    <cellStyle name="40% - Accent4 12 2 3 3" xfId="29366"/>
    <cellStyle name="40% - Accent4 12 2 3 4" xfId="48427"/>
    <cellStyle name="40% - Accent4 12 2 4" xfId="4694"/>
    <cellStyle name="40% - Accent4 12 2 4 2" xfId="23804"/>
    <cellStyle name="40% - Accent4 12 2 4 3" xfId="42865"/>
    <cellStyle name="40% - Accent4 12 2 5" xfId="13020"/>
    <cellStyle name="40% - Accent4 12 2 5 2" xfId="32082"/>
    <cellStyle name="40% - Accent4 12 2 5 3" xfId="51143"/>
    <cellStyle name="40% - Accent4 12 2 6" xfId="21088"/>
    <cellStyle name="40% - Accent4 12 2 7" xfId="40149"/>
    <cellStyle name="40% - Accent4 12 3" xfId="4695"/>
    <cellStyle name="40% - Accent4 12 3 2" xfId="13021"/>
    <cellStyle name="40% - Accent4 12 3 2 2" xfId="32083"/>
    <cellStyle name="40% - Accent4 12 3 2 3" xfId="51144"/>
    <cellStyle name="40% - Accent4 12 3 3" xfId="23805"/>
    <cellStyle name="40% - Accent4 12 3 4" xfId="42866"/>
    <cellStyle name="40% - Accent4 12 4" xfId="6044"/>
    <cellStyle name="40% - Accent4 12 4 2" xfId="14326"/>
    <cellStyle name="40% - Accent4 12 4 2 2" xfId="33388"/>
    <cellStyle name="40% - Accent4 12 4 2 3" xfId="52449"/>
    <cellStyle name="40% - Accent4 12 4 3" xfId="25110"/>
    <cellStyle name="40% - Accent4 12 4 4" xfId="44171"/>
    <cellStyle name="40% - Accent4 12 5" xfId="7809"/>
    <cellStyle name="40% - Accent4 12 5 2" xfId="16091"/>
    <cellStyle name="40% - Accent4 12 5 2 2" xfId="35153"/>
    <cellStyle name="40% - Accent4 12 5 2 3" xfId="54214"/>
    <cellStyle name="40% - Accent4 12 5 3" xfId="26875"/>
    <cellStyle name="40% - Accent4 12 5 4" xfId="45936"/>
    <cellStyle name="40% - Accent4 12 6" xfId="10303"/>
    <cellStyle name="40% - Accent4 12 6 2" xfId="18581"/>
    <cellStyle name="40% - Accent4 12 6 2 2" xfId="37643"/>
    <cellStyle name="40% - Accent4 12 6 2 3" xfId="56704"/>
    <cellStyle name="40% - Accent4 12 6 3" xfId="29365"/>
    <cellStyle name="40% - Accent4 12 6 4" xfId="48426"/>
    <cellStyle name="40% - Accent4 12 7" xfId="4693"/>
    <cellStyle name="40% - Accent4 12 7 2" xfId="23803"/>
    <cellStyle name="40% - Accent4 12 7 3" xfId="42864"/>
    <cellStyle name="40% - Accent4 12 8" xfId="13019"/>
    <cellStyle name="40% - Accent4 12 8 2" xfId="32081"/>
    <cellStyle name="40% - Accent4 12 8 3" xfId="51142"/>
    <cellStyle name="40% - Accent4 12 9" xfId="21087"/>
    <cellStyle name="40% - Accent4 13" xfId="1735"/>
    <cellStyle name="40% - Accent4 13 10" xfId="40150"/>
    <cellStyle name="40% - Accent4 13 2" xfId="1736"/>
    <cellStyle name="40% - Accent4 13 2 2" xfId="7812"/>
    <cellStyle name="40% - Accent4 13 2 2 2" xfId="16094"/>
    <cellStyle name="40% - Accent4 13 2 2 2 2" xfId="35156"/>
    <cellStyle name="40% - Accent4 13 2 2 2 3" xfId="54217"/>
    <cellStyle name="40% - Accent4 13 2 2 3" xfId="26878"/>
    <cellStyle name="40% - Accent4 13 2 2 4" xfId="45939"/>
    <cellStyle name="40% - Accent4 13 2 3" xfId="10306"/>
    <cellStyle name="40% - Accent4 13 2 3 2" xfId="18584"/>
    <cellStyle name="40% - Accent4 13 2 3 2 2" xfId="37646"/>
    <cellStyle name="40% - Accent4 13 2 3 2 3" xfId="56707"/>
    <cellStyle name="40% - Accent4 13 2 3 3" xfId="29368"/>
    <cellStyle name="40% - Accent4 13 2 3 4" xfId="48429"/>
    <cellStyle name="40% - Accent4 13 2 4" xfId="4697"/>
    <cellStyle name="40% - Accent4 13 2 4 2" xfId="23807"/>
    <cellStyle name="40% - Accent4 13 2 4 3" xfId="42868"/>
    <cellStyle name="40% - Accent4 13 2 5" xfId="13023"/>
    <cellStyle name="40% - Accent4 13 2 5 2" xfId="32085"/>
    <cellStyle name="40% - Accent4 13 2 5 3" xfId="51146"/>
    <cellStyle name="40% - Accent4 13 2 6" xfId="21090"/>
    <cellStyle name="40% - Accent4 13 2 7" xfId="40151"/>
    <cellStyle name="40% - Accent4 13 3" xfId="4698"/>
    <cellStyle name="40% - Accent4 13 3 2" xfId="13024"/>
    <cellStyle name="40% - Accent4 13 3 2 2" xfId="32086"/>
    <cellStyle name="40% - Accent4 13 3 2 3" xfId="51147"/>
    <cellStyle name="40% - Accent4 13 3 3" xfId="23808"/>
    <cellStyle name="40% - Accent4 13 3 4" xfId="42869"/>
    <cellStyle name="40% - Accent4 13 4" xfId="6058"/>
    <cellStyle name="40% - Accent4 13 4 2" xfId="14340"/>
    <cellStyle name="40% - Accent4 13 4 2 2" xfId="33402"/>
    <cellStyle name="40% - Accent4 13 4 2 3" xfId="52463"/>
    <cellStyle name="40% - Accent4 13 4 3" xfId="25124"/>
    <cellStyle name="40% - Accent4 13 4 4" xfId="44185"/>
    <cellStyle name="40% - Accent4 13 5" xfId="7811"/>
    <cellStyle name="40% - Accent4 13 5 2" xfId="16093"/>
    <cellStyle name="40% - Accent4 13 5 2 2" xfId="35155"/>
    <cellStyle name="40% - Accent4 13 5 2 3" xfId="54216"/>
    <cellStyle name="40% - Accent4 13 5 3" xfId="26877"/>
    <cellStyle name="40% - Accent4 13 5 4" xfId="45938"/>
    <cellStyle name="40% - Accent4 13 6" xfId="10305"/>
    <cellStyle name="40% - Accent4 13 6 2" xfId="18583"/>
    <cellStyle name="40% - Accent4 13 6 2 2" xfId="37645"/>
    <cellStyle name="40% - Accent4 13 6 2 3" xfId="56706"/>
    <cellStyle name="40% - Accent4 13 6 3" xfId="29367"/>
    <cellStyle name="40% - Accent4 13 6 4" xfId="48428"/>
    <cellStyle name="40% - Accent4 13 7" xfId="4696"/>
    <cellStyle name="40% - Accent4 13 7 2" xfId="23806"/>
    <cellStyle name="40% - Accent4 13 7 3" xfId="42867"/>
    <cellStyle name="40% - Accent4 13 8" xfId="13022"/>
    <cellStyle name="40% - Accent4 13 8 2" xfId="32084"/>
    <cellStyle name="40% - Accent4 13 8 3" xfId="51145"/>
    <cellStyle name="40% - Accent4 13 9" xfId="21089"/>
    <cellStyle name="40% - Accent4 14" xfId="1737"/>
    <cellStyle name="40% - Accent4 14 2" xfId="4700"/>
    <cellStyle name="40% - Accent4 14 2 2" xfId="13026"/>
    <cellStyle name="40% - Accent4 14 2 2 2" xfId="32088"/>
    <cellStyle name="40% - Accent4 14 2 2 3" xfId="51149"/>
    <cellStyle name="40% - Accent4 14 2 3" xfId="23810"/>
    <cellStyle name="40% - Accent4 14 2 4" xfId="42871"/>
    <cellStyle name="40% - Accent4 14 3" xfId="6072"/>
    <cellStyle name="40% - Accent4 14 3 2" xfId="14354"/>
    <cellStyle name="40% - Accent4 14 3 2 2" xfId="33416"/>
    <cellStyle name="40% - Accent4 14 3 2 3" xfId="52477"/>
    <cellStyle name="40% - Accent4 14 3 3" xfId="25138"/>
    <cellStyle name="40% - Accent4 14 3 4" xfId="44199"/>
    <cellStyle name="40% - Accent4 14 4" xfId="7813"/>
    <cellStyle name="40% - Accent4 14 4 2" xfId="16095"/>
    <cellStyle name="40% - Accent4 14 4 2 2" xfId="35157"/>
    <cellStyle name="40% - Accent4 14 4 2 3" xfId="54218"/>
    <cellStyle name="40% - Accent4 14 4 3" xfId="26879"/>
    <cellStyle name="40% - Accent4 14 4 4" xfId="45940"/>
    <cellStyle name="40% - Accent4 14 5" xfId="10307"/>
    <cellStyle name="40% - Accent4 14 5 2" xfId="18585"/>
    <cellStyle name="40% - Accent4 14 5 2 2" xfId="37647"/>
    <cellStyle name="40% - Accent4 14 5 2 3" xfId="56708"/>
    <cellStyle name="40% - Accent4 14 5 3" xfId="29369"/>
    <cellStyle name="40% - Accent4 14 5 4" xfId="48430"/>
    <cellStyle name="40% - Accent4 14 6" xfId="4699"/>
    <cellStyle name="40% - Accent4 14 6 2" xfId="23809"/>
    <cellStyle name="40% - Accent4 14 6 3" xfId="42870"/>
    <cellStyle name="40% - Accent4 14 7" xfId="13025"/>
    <cellStyle name="40% - Accent4 14 7 2" xfId="32087"/>
    <cellStyle name="40% - Accent4 14 7 3" xfId="51148"/>
    <cellStyle name="40% - Accent4 14 8" xfId="21091"/>
    <cellStyle name="40% - Accent4 14 9" xfId="40152"/>
    <cellStyle name="40% - Accent4 15" xfId="1738"/>
    <cellStyle name="40% - Accent4 15 2" xfId="7814"/>
    <cellStyle name="40% - Accent4 15 2 2" xfId="16096"/>
    <cellStyle name="40% - Accent4 15 2 2 2" xfId="35158"/>
    <cellStyle name="40% - Accent4 15 2 2 3" xfId="54219"/>
    <cellStyle name="40% - Accent4 15 2 3" xfId="26880"/>
    <cellStyle name="40% - Accent4 15 2 4" xfId="45941"/>
    <cellStyle name="40% - Accent4 15 3" xfId="10308"/>
    <cellStyle name="40% - Accent4 15 3 2" xfId="18586"/>
    <cellStyle name="40% - Accent4 15 3 2 2" xfId="37648"/>
    <cellStyle name="40% - Accent4 15 3 2 3" xfId="56709"/>
    <cellStyle name="40% - Accent4 15 3 3" xfId="29370"/>
    <cellStyle name="40% - Accent4 15 3 4" xfId="48431"/>
    <cellStyle name="40% - Accent4 15 4" xfId="4701"/>
    <cellStyle name="40% - Accent4 15 4 2" xfId="23811"/>
    <cellStyle name="40% - Accent4 15 4 3" xfId="42872"/>
    <cellStyle name="40% - Accent4 15 5" xfId="13027"/>
    <cellStyle name="40% - Accent4 15 5 2" xfId="32089"/>
    <cellStyle name="40% - Accent4 15 5 3" xfId="51150"/>
    <cellStyle name="40% - Accent4 15 6" xfId="21092"/>
    <cellStyle name="40% - Accent4 15 7" xfId="40153"/>
    <cellStyle name="40% - Accent4 16" xfId="4702"/>
    <cellStyle name="40% - Accent4 16 2" xfId="13028"/>
    <cellStyle name="40% - Accent4 16 2 2" xfId="32090"/>
    <cellStyle name="40% - Accent4 16 2 3" xfId="51151"/>
    <cellStyle name="40% - Accent4 16 3" xfId="23812"/>
    <cellStyle name="40% - Accent4 16 4" xfId="42873"/>
    <cellStyle name="40% - Accent4 17" xfId="5625"/>
    <cellStyle name="40% - Accent4 17 2" xfId="13915"/>
    <cellStyle name="40% - Accent4 17 2 2" xfId="32977"/>
    <cellStyle name="40% - Accent4 17 2 3" xfId="52038"/>
    <cellStyle name="40% - Accent4 17 3" xfId="24699"/>
    <cellStyle name="40% - Accent4 17 4" xfId="43760"/>
    <cellStyle name="40% - Accent4 18" xfId="7796"/>
    <cellStyle name="40% - Accent4 18 2" xfId="16078"/>
    <cellStyle name="40% - Accent4 18 2 2" xfId="35140"/>
    <cellStyle name="40% - Accent4 18 2 3" xfId="54201"/>
    <cellStyle name="40% - Accent4 18 3" xfId="26862"/>
    <cellStyle name="40% - Accent4 18 4" xfId="45923"/>
    <cellStyle name="40% - Accent4 19" xfId="10290"/>
    <cellStyle name="40% - Accent4 19 2" xfId="18568"/>
    <cellStyle name="40% - Accent4 19 2 2" xfId="37630"/>
    <cellStyle name="40% - Accent4 19 2 3" xfId="56691"/>
    <cellStyle name="40% - Accent4 19 3" xfId="29352"/>
    <cellStyle name="40% - Accent4 19 4" xfId="48413"/>
    <cellStyle name="40% - Accent4 2" xfId="1739"/>
    <cellStyle name="40% - Accent4 2 10" xfId="1740"/>
    <cellStyle name="40% - Accent4 2 10 2" xfId="7816"/>
    <cellStyle name="40% - Accent4 2 10 2 2" xfId="16098"/>
    <cellStyle name="40% - Accent4 2 10 2 2 2" xfId="35160"/>
    <cellStyle name="40% - Accent4 2 10 2 2 3" xfId="54221"/>
    <cellStyle name="40% - Accent4 2 10 2 3" xfId="26882"/>
    <cellStyle name="40% - Accent4 2 10 2 4" xfId="45943"/>
    <cellStyle name="40% - Accent4 2 10 3" xfId="10310"/>
    <cellStyle name="40% - Accent4 2 10 3 2" xfId="18588"/>
    <cellStyle name="40% - Accent4 2 10 3 2 2" xfId="37650"/>
    <cellStyle name="40% - Accent4 2 10 3 2 3" xfId="56711"/>
    <cellStyle name="40% - Accent4 2 10 3 3" xfId="29372"/>
    <cellStyle name="40% - Accent4 2 10 3 4" xfId="48433"/>
    <cellStyle name="40% - Accent4 2 10 4" xfId="4704"/>
    <cellStyle name="40% - Accent4 2 10 4 2" xfId="23814"/>
    <cellStyle name="40% - Accent4 2 10 4 3" xfId="42875"/>
    <cellStyle name="40% - Accent4 2 10 5" xfId="13030"/>
    <cellStyle name="40% - Accent4 2 10 5 2" xfId="32092"/>
    <cellStyle name="40% - Accent4 2 10 5 3" xfId="51153"/>
    <cellStyle name="40% - Accent4 2 10 6" xfId="21094"/>
    <cellStyle name="40% - Accent4 2 10 7" xfId="40155"/>
    <cellStyle name="40% - Accent4 2 11" xfId="1741"/>
    <cellStyle name="40% - Accent4 2 11 2" xfId="7817"/>
    <cellStyle name="40% - Accent4 2 11 2 2" xfId="16099"/>
    <cellStyle name="40% - Accent4 2 11 2 2 2" xfId="35161"/>
    <cellStyle name="40% - Accent4 2 11 2 2 3" xfId="54222"/>
    <cellStyle name="40% - Accent4 2 11 2 3" xfId="26883"/>
    <cellStyle name="40% - Accent4 2 11 2 4" xfId="45944"/>
    <cellStyle name="40% - Accent4 2 11 3" xfId="10311"/>
    <cellStyle name="40% - Accent4 2 11 3 2" xfId="18589"/>
    <cellStyle name="40% - Accent4 2 11 3 2 2" xfId="37651"/>
    <cellStyle name="40% - Accent4 2 11 3 2 3" xfId="56712"/>
    <cellStyle name="40% - Accent4 2 11 3 3" xfId="29373"/>
    <cellStyle name="40% - Accent4 2 11 3 4" xfId="48434"/>
    <cellStyle name="40% - Accent4 2 11 4" xfId="4705"/>
    <cellStyle name="40% - Accent4 2 11 4 2" xfId="23815"/>
    <cellStyle name="40% - Accent4 2 11 4 3" xfId="42876"/>
    <cellStyle name="40% - Accent4 2 11 5" xfId="13031"/>
    <cellStyle name="40% - Accent4 2 11 5 2" xfId="32093"/>
    <cellStyle name="40% - Accent4 2 11 5 3" xfId="51154"/>
    <cellStyle name="40% - Accent4 2 11 6" xfId="21095"/>
    <cellStyle name="40% - Accent4 2 11 7" xfId="40156"/>
    <cellStyle name="40% - Accent4 2 12" xfId="4706"/>
    <cellStyle name="40% - Accent4 2 12 2" xfId="13032"/>
    <cellStyle name="40% - Accent4 2 12 2 2" xfId="32094"/>
    <cellStyle name="40% - Accent4 2 12 2 3" xfId="51155"/>
    <cellStyle name="40% - Accent4 2 12 3" xfId="23816"/>
    <cellStyle name="40% - Accent4 2 12 4" xfId="42877"/>
    <cellStyle name="40% - Accent4 2 13" xfId="5642"/>
    <cellStyle name="40% - Accent4 2 13 2" xfId="13931"/>
    <cellStyle name="40% - Accent4 2 13 2 2" xfId="32993"/>
    <cellStyle name="40% - Accent4 2 13 2 3" xfId="52054"/>
    <cellStyle name="40% - Accent4 2 13 3" xfId="24715"/>
    <cellStyle name="40% - Accent4 2 13 4" xfId="43776"/>
    <cellStyle name="40% - Accent4 2 14" xfId="7815"/>
    <cellStyle name="40% - Accent4 2 14 2" xfId="16097"/>
    <cellStyle name="40% - Accent4 2 14 2 2" xfId="35159"/>
    <cellStyle name="40% - Accent4 2 14 2 3" xfId="54220"/>
    <cellStyle name="40% - Accent4 2 14 3" xfId="26881"/>
    <cellStyle name="40% - Accent4 2 14 4" xfId="45942"/>
    <cellStyle name="40% - Accent4 2 15" xfId="10309"/>
    <cellStyle name="40% - Accent4 2 15 2" xfId="18587"/>
    <cellStyle name="40% - Accent4 2 15 2 2" xfId="37649"/>
    <cellStyle name="40% - Accent4 2 15 2 3" xfId="56710"/>
    <cellStyle name="40% - Accent4 2 15 3" xfId="29371"/>
    <cellStyle name="40% - Accent4 2 15 4" xfId="48432"/>
    <cellStyle name="40% - Accent4 2 16" xfId="4703"/>
    <cellStyle name="40% - Accent4 2 16 2" xfId="23813"/>
    <cellStyle name="40% - Accent4 2 16 3" xfId="42874"/>
    <cellStyle name="40% - Accent4 2 17" xfId="13029"/>
    <cellStyle name="40% - Accent4 2 17 2" xfId="32091"/>
    <cellStyle name="40% - Accent4 2 17 3" xfId="51152"/>
    <cellStyle name="40% - Accent4 2 18" xfId="21093"/>
    <cellStyle name="40% - Accent4 2 19" xfId="40154"/>
    <cellStyle name="40% - Accent4 2 2" xfId="1742"/>
    <cellStyle name="40% - Accent4 2 2 10" xfId="5673"/>
    <cellStyle name="40% - Accent4 2 2 10 2" xfId="13959"/>
    <cellStyle name="40% - Accent4 2 2 10 2 2" xfId="33021"/>
    <cellStyle name="40% - Accent4 2 2 10 2 3" xfId="52082"/>
    <cellStyle name="40% - Accent4 2 2 10 3" xfId="24743"/>
    <cellStyle name="40% - Accent4 2 2 10 4" xfId="43804"/>
    <cellStyle name="40% - Accent4 2 2 11" xfId="7818"/>
    <cellStyle name="40% - Accent4 2 2 11 2" xfId="16100"/>
    <cellStyle name="40% - Accent4 2 2 11 2 2" xfId="35162"/>
    <cellStyle name="40% - Accent4 2 2 11 2 3" xfId="54223"/>
    <cellStyle name="40% - Accent4 2 2 11 3" xfId="26884"/>
    <cellStyle name="40% - Accent4 2 2 11 4" xfId="45945"/>
    <cellStyle name="40% - Accent4 2 2 12" xfId="10312"/>
    <cellStyle name="40% - Accent4 2 2 12 2" xfId="18590"/>
    <cellStyle name="40% - Accent4 2 2 12 2 2" xfId="37652"/>
    <cellStyle name="40% - Accent4 2 2 12 2 3" xfId="56713"/>
    <cellStyle name="40% - Accent4 2 2 12 3" xfId="29374"/>
    <cellStyle name="40% - Accent4 2 2 12 4" xfId="48435"/>
    <cellStyle name="40% - Accent4 2 2 13" xfId="4707"/>
    <cellStyle name="40% - Accent4 2 2 13 2" xfId="23817"/>
    <cellStyle name="40% - Accent4 2 2 13 3" xfId="42878"/>
    <cellStyle name="40% - Accent4 2 2 14" xfId="13033"/>
    <cellStyle name="40% - Accent4 2 2 14 2" xfId="32095"/>
    <cellStyle name="40% - Accent4 2 2 14 3" xfId="51156"/>
    <cellStyle name="40% - Accent4 2 2 15" xfId="21096"/>
    <cellStyle name="40% - Accent4 2 2 16" xfId="40157"/>
    <cellStyle name="40% - Accent4 2 2 2" xfId="1743"/>
    <cellStyle name="40% - Accent4 2 2 2 10" xfId="4708"/>
    <cellStyle name="40% - Accent4 2 2 2 10 2" xfId="23818"/>
    <cellStyle name="40% - Accent4 2 2 2 10 3" xfId="42879"/>
    <cellStyle name="40% - Accent4 2 2 2 11" xfId="13034"/>
    <cellStyle name="40% - Accent4 2 2 2 11 2" xfId="32096"/>
    <cellStyle name="40% - Accent4 2 2 2 11 3" xfId="51157"/>
    <cellStyle name="40% - Accent4 2 2 2 12" xfId="21097"/>
    <cellStyle name="40% - Accent4 2 2 2 13" xfId="40158"/>
    <cellStyle name="40% - Accent4 2 2 2 2" xfId="1744"/>
    <cellStyle name="40% - Accent4 2 2 2 2 2" xfId="1745"/>
    <cellStyle name="40% - Accent4 2 2 2 2 2 2" xfId="7821"/>
    <cellStyle name="40% - Accent4 2 2 2 2 2 2 2" xfId="16103"/>
    <cellStyle name="40% - Accent4 2 2 2 2 2 2 2 2" xfId="35165"/>
    <cellStyle name="40% - Accent4 2 2 2 2 2 2 2 3" xfId="54226"/>
    <cellStyle name="40% - Accent4 2 2 2 2 2 2 3" xfId="26887"/>
    <cellStyle name="40% - Accent4 2 2 2 2 2 2 4" xfId="45948"/>
    <cellStyle name="40% - Accent4 2 2 2 2 2 3" xfId="10315"/>
    <cellStyle name="40% - Accent4 2 2 2 2 2 3 2" xfId="18593"/>
    <cellStyle name="40% - Accent4 2 2 2 2 2 3 2 2" xfId="37655"/>
    <cellStyle name="40% - Accent4 2 2 2 2 2 3 2 3" xfId="56716"/>
    <cellStyle name="40% - Accent4 2 2 2 2 2 3 3" xfId="29377"/>
    <cellStyle name="40% - Accent4 2 2 2 2 2 3 4" xfId="48438"/>
    <cellStyle name="40% - Accent4 2 2 2 2 2 4" xfId="4710"/>
    <cellStyle name="40% - Accent4 2 2 2 2 2 4 2" xfId="23820"/>
    <cellStyle name="40% - Accent4 2 2 2 2 2 4 3" xfId="42881"/>
    <cellStyle name="40% - Accent4 2 2 2 2 2 5" xfId="13036"/>
    <cellStyle name="40% - Accent4 2 2 2 2 2 5 2" xfId="32098"/>
    <cellStyle name="40% - Accent4 2 2 2 2 2 5 3" xfId="51159"/>
    <cellStyle name="40% - Accent4 2 2 2 2 2 6" xfId="21099"/>
    <cellStyle name="40% - Accent4 2 2 2 2 2 7" xfId="40160"/>
    <cellStyle name="40% - Accent4 2 2 2 2 3" xfId="7820"/>
    <cellStyle name="40% - Accent4 2 2 2 2 3 2" xfId="16102"/>
    <cellStyle name="40% - Accent4 2 2 2 2 3 2 2" xfId="35164"/>
    <cellStyle name="40% - Accent4 2 2 2 2 3 2 3" xfId="54225"/>
    <cellStyle name="40% - Accent4 2 2 2 2 3 3" xfId="26886"/>
    <cellStyle name="40% - Accent4 2 2 2 2 3 4" xfId="45947"/>
    <cellStyle name="40% - Accent4 2 2 2 2 4" xfId="10314"/>
    <cellStyle name="40% - Accent4 2 2 2 2 4 2" xfId="18592"/>
    <cellStyle name="40% - Accent4 2 2 2 2 4 2 2" xfId="37654"/>
    <cellStyle name="40% - Accent4 2 2 2 2 4 2 3" xfId="56715"/>
    <cellStyle name="40% - Accent4 2 2 2 2 4 3" xfId="29376"/>
    <cellStyle name="40% - Accent4 2 2 2 2 4 4" xfId="48437"/>
    <cellStyle name="40% - Accent4 2 2 2 2 5" xfId="4709"/>
    <cellStyle name="40% - Accent4 2 2 2 2 5 2" xfId="23819"/>
    <cellStyle name="40% - Accent4 2 2 2 2 5 3" xfId="42880"/>
    <cellStyle name="40% - Accent4 2 2 2 2 6" xfId="13035"/>
    <cellStyle name="40% - Accent4 2 2 2 2 6 2" xfId="32097"/>
    <cellStyle name="40% - Accent4 2 2 2 2 6 3" xfId="51158"/>
    <cellStyle name="40% - Accent4 2 2 2 2 7" xfId="21098"/>
    <cellStyle name="40% - Accent4 2 2 2 2 8" xfId="40159"/>
    <cellStyle name="40% - Accent4 2 2 2 3" xfId="1746"/>
    <cellStyle name="40% - Accent4 2 2 2 3 2" xfId="1747"/>
    <cellStyle name="40% - Accent4 2 2 2 3 2 2" xfId="7823"/>
    <cellStyle name="40% - Accent4 2 2 2 3 2 2 2" xfId="16105"/>
    <cellStyle name="40% - Accent4 2 2 2 3 2 2 2 2" xfId="35167"/>
    <cellStyle name="40% - Accent4 2 2 2 3 2 2 2 3" xfId="54228"/>
    <cellStyle name="40% - Accent4 2 2 2 3 2 2 3" xfId="26889"/>
    <cellStyle name="40% - Accent4 2 2 2 3 2 2 4" xfId="45950"/>
    <cellStyle name="40% - Accent4 2 2 2 3 2 3" xfId="10317"/>
    <cellStyle name="40% - Accent4 2 2 2 3 2 3 2" xfId="18595"/>
    <cellStyle name="40% - Accent4 2 2 2 3 2 3 2 2" xfId="37657"/>
    <cellStyle name="40% - Accent4 2 2 2 3 2 3 2 3" xfId="56718"/>
    <cellStyle name="40% - Accent4 2 2 2 3 2 3 3" xfId="29379"/>
    <cellStyle name="40% - Accent4 2 2 2 3 2 3 4" xfId="48440"/>
    <cellStyle name="40% - Accent4 2 2 2 3 2 4" xfId="4712"/>
    <cellStyle name="40% - Accent4 2 2 2 3 2 4 2" xfId="23822"/>
    <cellStyle name="40% - Accent4 2 2 2 3 2 4 3" xfId="42883"/>
    <cellStyle name="40% - Accent4 2 2 2 3 2 5" xfId="13038"/>
    <cellStyle name="40% - Accent4 2 2 2 3 2 5 2" xfId="32100"/>
    <cellStyle name="40% - Accent4 2 2 2 3 2 5 3" xfId="51161"/>
    <cellStyle name="40% - Accent4 2 2 2 3 2 6" xfId="21101"/>
    <cellStyle name="40% - Accent4 2 2 2 3 2 7" xfId="40162"/>
    <cellStyle name="40% - Accent4 2 2 2 3 3" xfId="7822"/>
    <cellStyle name="40% - Accent4 2 2 2 3 3 2" xfId="16104"/>
    <cellStyle name="40% - Accent4 2 2 2 3 3 2 2" xfId="35166"/>
    <cellStyle name="40% - Accent4 2 2 2 3 3 2 3" xfId="54227"/>
    <cellStyle name="40% - Accent4 2 2 2 3 3 3" xfId="26888"/>
    <cellStyle name="40% - Accent4 2 2 2 3 3 4" xfId="45949"/>
    <cellStyle name="40% - Accent4 2 2 2 3 4" xfId="10316"/>
    <cellStyle name="40% - Accent4 2 2 2 3 4 2" xfId="18594"/>
    <cellStyle name="40% - Accent4 2 2 2 3 4 2 2" xfId="37656"/>
    <cellStyle name="40% - Accent4 2 2 2 3 4 2 3" xfId="56717"/>
    <cellStyle name="40% - Accent4 2 2 2 3 4 3" xfId="29378"/>
    <cellStyle name="40% - Accent4 2 2 2 3 4 4" xfId="48439"/>
    <cellStyle name="40% - Accent4 2 2 2 3 5" xfId="4711"/>
    <cellStyle name="40% - Accent4 2 2 2 3 5 2" xfId="23821"/>
    <cellStyle name="40% - Accent4 2 2 2 3 5 3" xfId="42882"/>
    <cellStyle name="40% - Accent4 2 2 2 3 6" xfId="13037"/>
    <cellStyle name="40% - Accent4 2 2 2 3 6 2" xfId="32099"/>
    <cellStyle name="40% - Accent4 2 2 2 3 6 3" xfId="51160"/>
    <cellStyle name="40% - Accent4 2 2 2 3 7" xfId="21100"/>
    <cellStyle name="40% - Accent4 2 2 2 3 8" xfId="40161"/>
    <cellStyle name="40% - Accent4 2 2 2 4" xfId="1748"/>
    <cellStyle name="40% - Accent4 2 2 2 4 2" xfId="7824"/>
    <cellStyle name="40% - Accent4 2 2 2 4 2 2" xfId="16106"/>
    <cellStyle name="40% - Accent4 2 2 2 4 2 2 2" xfId="35168"/>
    <cellStyle name="40% - Accent4 2 2 2 4 2 2 3" xfId="54229"/>
    <cellStyle name="40% - Accent4 2 2 2 4 2 3" xfId="26890"/>
    <cellStyle name="40% - Accent4 2 2 2 4 2 4" xfId="45951"/>
    <cellStyle name="40% - Accent4 2 2 2 4 3" xfId="10318"/>
    <cellStyle name="40% - Accent4 2 2 2 4 3 2" xfId="18596"/>
    <cellStyle name="40% - Accent4 2 2 2 4 3 2 2" xfId="37658"/>
    <cellStyle name="40% - Accent4 2 2 2 4 3 2 3" xfId="56719"/>
    <cellStyle name="40% - Accent4 2 2 2 4 3 3" xfId="29380"/>
    <cellStyle name="40% - Accent4 2 2 2 4 3 4" xfId="48441"/>
    <cellStyle name="40% - Accent4 2 2 2 4 4" xfId="4713"/>
    <cellStyle name="40% - Accent4 2 2 2 4 4 2" xfId="23823"/>
    <cellStyle name="40% - Accent4 2 2 2 4 4 3" xfId="42884"/>
    <cellStyle name="40% - Accent4 2 2 2 4 5" xfId="13039"/>
    <cellStyle name="40% - Accent4 2 2 2 4 5 2" xfId="32101"/>
    <cellStyle name="40% - Accent4 2 2 2 4 5 3" xfId="51162"/>
    <cellStyle name="40% - Accent4 2 2 2 4 6" xfId="21102"/>
    <cellStyle name="40% - Accent4 2 2 2 4 7" xfId="40163"/>
    <cellStyle name="40% - Accent4 2 2 2 5" xfId="1749"/>
    <cellStyle name="40% - Accent4 2 2 2 5 2" xfId="7825"/>
    <cellStyle name="40% - Accent4 2 2 2 5 2 2" xfId="16107"/>
    <cellStyle name="40% - Accent4 2 2 2 5 2 2 2" xfId="35169"/>
    <cellStyle name="40% - Accent4 2 2 2 5 2 2 3" xfId="54230"/>
    <cellStyle name="40% - Accent4 2 2 2 5 2 3" xfId="26891"/>
    <cellStyle name="40% - Accent4 2 2 2 5 2 4" xfId="45952"/>
    <cellStyle name="40% - Accent4 2 2 2 5 3" xfId="10319"/>
    <cellStyle name="40% - Accent4 2 2 2 5 3 2" xfId="18597"/>
    <cellStyle name="40% - Accent4 2 2 2 5 3 2 2" xfId="37659"/>
    <cellStyle name="40% - Accent4 2 2 2 5 3 2 3" xfId="56720"/>
    <cellStyle name="40% - Accent4 2 2 2 5 3 3" xfId="29381"/>
    <cellStyle name="40% - Accent4 2 2 2 5 3 4" xfId="48442"/>
    <cellStyle name="40% - Accent4 2 2 2 5 4" xfId="4714"/>
    <cellStyle name="40% - Accent4 2 2 2 5 4 2" xfId="23824"/>
    <cellStyle name="40% - Accent4 2 2 2 5 4 3" xfId="42885"/>
    <cellStyle name="40% - Accent4 2 2 2 5 5" xfId="13040"/>
    <cellStyle name="40% - Accent4 2 2 2 5 5 2" xfId="32102"/>
    <cellStyle name="40% - Accent4 2 2 2 5 5 3" xfId="51163"/>
    <cellStyle name="40% - Accent4 2 2 2 5 6" xfId="21103"/>
    <cellStyle name="40% - Accent4 2 2 2 5 7" xfId="40164"/>
    <cellStyle name="40% - Accent4 2 2 2 6" xfId="4715"/>
    <cellStyle name="40% - Accent4 2 2 2 6 2" xfId="13041"/>
    <cellStyle name="40% - Accent4 2 2 2 6 2 2" xfId="32103"/>
    <cellStyle name="40% - Accent4 2 2 2 6 2 3" xfId="51164"/>
    <cellStyle name="40% - Accent4 2 2 2 6 3" xfId="23825"/>
    <cellStyle name="40% - Accent4 2 2 2 6 4" xfId="42886"/>
    <cellStyle name="40% - Accent4 2 2 2 7" xfId="5875"/>
    <cellStyle name="40% - Accent4 2 2 2 7 2" xfId="14157"/>
    <cellStyle name="40% - Accent4 2 2 2 7 2 2" xfId="33219"/>
    <cellStyle name="40% - Accent4 2 2 2 7 2 3" xfId="52280"/>
    <cellStyle name="40% - Accent4 2 2 2 7 3" xfId="24941"/>
    <cellStyle name="40% - Accent4 2 2 2 7 4" xfId="44002"/>
    <cellStyle name="40% - Accent4 2 2 2 8" xfId="7819"/>
    <cellStyle name="40% - Accent4 2 2 2 8 2" xfId="16101"/>
    <cellStyle name="40% - Accent4 2 2 2 8 2 2" xfId="35163"/>
    <cellStyle name="40% - Accent4 2 2 2 8 2 3" xfId="54224"/>
    <cellStyle name="40% - Accent4 2 2 2 8 3" xfId="26885"/>
    <cellStyle name="40% - Accent4 2 2 2 8 4" xfId="45946"/>
    <cellStyle name="40% - Accent4 2 2 2 9" xfId="10313"/>
    <cellStyle name="40% - Accent4 2 2 2 9 2" xfId="18591"/>
    <cellStyle name="40% - Accent4 2 2 2 9 2 2" xfId="37653"/>
    <cellStyle name="40% - Accent4 2 2 2 9 2 3" xfId="56714"/>
    <cellStyle name="40% - Accent4 2 2 2 9 3" xfId="29375"/>
    <cellStyle name="40% - Accent4 2 2 2 9 4" xfId="48436"/>
    <cellStyle name="40% - Accent4 2 2 3" xfId="1750"/>
    <cellStyle name="40% - Accent4 2 2 3 10" xfId="4716"/>
    <cellStyle name="40% - Accent4 2 2 3 10 2" xfId="23826"/>
    <cellStyle name="40% - Accent4 2 2 3 10 3" xfId="42887"/>
    <cellStyle name="40% - Accent4 2 2 3 11" xfId="13042"/>
    <cellStyle name="40% - Accent4 2 2 3 11 2" xfId="32104"/>
    <cellStyle name="40% - Accent4 2 2 3 11 3" xfId="51165"/>
    <cellStyle name="40% - Accent4 2 2 3 12" xfId="21104"/>
    <cellStyle name="40% - Accent4 2 2 3 13" xfId="40165"/>
    <cellStyle name="40% - Accent4 2 2 3 2" xfId="1751"/>
    <cellStyle name="40% - Accent4 2 2 3 2 2" xfId="1752"/>
    <cellStyle name="40% - Accent4 2 2 3 2 2 2" xfId="7828"/>
    <cellStyle name="40% - Accent4 2 2 3 2 2 2 2" xfId="16110"/>
    <cellStyle name="40% - Accent4 2 2 3 2 2 2 2 2" xfId="35172"/>
    <cellStyle name="40% - Accent4 2 2 3 2 2 2 2 3" xfId="54233"/>
    <cellStyle name="40% - Accent4 2 2 3 2 2 2 3" xfId="26894"/>
    <cellStyle name="40% - Accent4 2 2 3 2 2 2 4" xfId="45955"/>
    <cellStyle name="40% - Accent4 2 2 3 2 2 3" xfId="10322"/>
    <cellStyle name="40% - Accent4 2 2 3 2 2 3 2" xfId="18600"/>
    <cellStyle name="40% - Accent4 2 2 3 2 2 3 2 2" xfId="37662"/>
    <cellStyle name="40% - Accent4 2 2 3 2 2 3 2 3" xfId="56723"/>
    <cellStyle name="40% - Accent4 2 2 3 2 2 3 3" xfId="29384"/>
    <cellStyle name="40% - Accent4 2 2 3 2 2 3 4" xfId="48445"/>
    <cellStyle name="40% - Accent4 2 2 3 2 2 4" xfId="4718"/>
    <cellStyle name="40% - Accent4 2 2 3 2 2 4 2" xfId="23828"/>
    <cellStyle name="40% - Accent4 2 2 3 2 2 4 3" xfId="42889"/>
    <cellStyle name="40% - Accent4 2 2 3 2 2 5" xfId="13044"/>
    <cellStyle name="40% - Accent4 2 2 3 2 2 5 2" xfId="32106"/>
    <cellStyle name="40% - Accent4 2 2 3 2 2 5 3" xfId="51167"/>
    <cellStyle name="40% - Accent4 2 2 3 2 2 6" xfId="21106"/>
    <cellStyle name="40% - Accent4 2 2 3 2 2 7" xfId="40167"/>
    <cellStyle name="40% - Accent4 2 2 3 2 3" xfId="7827"/>
    <cellStyle name="40% - Accent4 2 2 3 2 3 2" xfId="16109"/>
    <cellStyle name="40% - Accent4 2 2 3 2 3 2 2" xfId="35171"/>
    <cellStyle name="40% - Accent4 2 2 3 2 3 2 3" xfId="54232"/>
    <cellStyle name="40% - Accent4 2 2 3 2 3 3" xfId="26893"/>
    <cellStyle name="40% - Accent4 2 2 3 2 3 4" xfId="45954"/>
    <cellStyle name="40% - Accent4 2 2 3 2 4" xfId="10321"/>
    <cellStyle name="40% - Accent4 2 2 3 2 4 2" xfId="18599"/>
    <cellStyle name="40% - Accent4 2 2 3 2 4 2 2" xfId="37661"/>
    <cellStyle name="40% - Accent4 2 2 3 2 4 2 3" xfId="56722"/>
    <cellStyle name="40% - Accent4 2 2 3 2 4 3" xfId="29383"/>
    <cellStyle name="40% - Accent4 2 2 3 2 4 4" xfId="48444"/>
    <cellStyle name="40% - Accent4 2 2 3 2 5" xfId="4717"/>
    <cellStyle name="40% - Accent4 2 2 3 2 5 2" xfId="23827"/>
    <cellStyle name="40% - Accent4 2 2 3 2 5 3" xfId="42888"/>
    <cellStyle name="40% - Accent4 2 2 3 2 6" xfId="13043"/>
    <cellStyle name="40% - Accent4 2 2 3 2 6 2" xfId="32105"/>
    <cellStyle name="40% - Accent4 2 2 3 2 6 3" xfId="51166"/>
    <cellStyle name="40% - Accent4 2 2 3 2 7" xfId="21105"/>
    <cellStyle name="40% - Accent4 2 2 3 2 8" xfId="40166"/>
    <cellStyle name="40% - Accent4 2 2 3 3" xfId="1753"/>
    <cellStyle name="40% - Accent4 2 2 3 3 2" xfId="1754"/>
    <cellStyle name="40% - Accent4 2 2 3 3 2 2" xfId="7830"/>
    <cellStyle name="40% - Accent4 2 2 3 3 2 2 2" xfId="16112"/>
    <cellStyle name="40% - Accent4 2 2 3 3 2 2 2 2" xfId="35174"/>
    <cellStyle name="40% - Accent4 2 2 3 3 2 2 2 3" xfId="54235"/>
    <cellStyle name="40% - Accent4 2 2 3 3 2 2 3" xfId="26896"/>
    <cellStyle name="40% - Accent4 2 2 3 3 2 2 4" xfId="45957"/>
    <cellStyle name="40% - Accent4 2 2 3 3 2 3" xfId="10324"/>
    <cellStyle name="40% - Accent4 2 2 3 3 2 3 2" xfId="18602"/>
    <cellStyle name="40% - Accent4 2 2 3 3 2 3 2 2" xfId="37664"/>
    <cellStyle name="40% - Accent4 2 2 3 3 2 3 2 3" xfId="56725"/>
    <cellStyle name="40% - Accent4 2 2 3 3 2 3 3" xfId="29386"/>
    <cellStyle name="40% - Accent4 2 2 3 3 2 3 4" xfId="48447"/>
    <cellStyle name="40% - Accent4 2 2 3 3 2 4" xfId="4720"/>
    <cellStyle name="40% - Accent4 2 2 3 3 2 4 2" xfId="23830"/>
    <cellStyle name="40% - Accent4 2 2 3 3 2 4 3" xfId="42891"/>
    <cellStyle name="40% - Accent4 2 2 3 3 2 5" xfId="13046"/>
    <cellStyle name="40% - Accent4 2 2 3 3 2 5 2" xfId="32108"/>
    <cellStyle name="40% - Accent4 2 2 3 3 2 5 3" xfId="51169"/>
    <cellStyle name="40% - Accent4 2 2 3 3 2 6" xfId="21108"/>
    <cellStyle name="40% - Accent4 2 2 3 3 2 7" xfId="40169"/>
    <cellStyle name="40% - Accent4 2 2 3 3 3" xfId="7829"/>
    <cellStyle name="40% - Accent4 2 2 3 3 3 2" xfId="16111"/>
    <cellStyle name="40% - Accent4 2 2 3 3 3 2 2" xfId="35173"/>
    <cellStyle name="40% - Accent4 2 2 3 3 3 2 3" xfId="54234"/>
    <cellStyle name="40% - Accent4 2 2 3 3 3 3" xfId="26895"/>
    <cellStyle name="40% - Accent4 2 2 3 3 3 4" xfId="45956"/>
    <cellStyle name="40% - Accent4 2 2 3 3 4" xfId="10323"/>
    <cellStyle name="40% - Accent4 2 2 3 3 4 2" xfId="18601"/>
    <cellStyle name="40% - Accent4 2 2 3 3 4 2 2" xfId="37663"/>
    <cellStyle name="40% - Accent4 2 2 3 3 4 2 3" xfId="56724"/>
    <cellStyle name="40% - Accent4 2 2 3 3 4 3" xfId="29385"/>
    <cellStyle name="40% - Accent4 2 2 3 3 4 4" xfId="48446"/>
    <cellStyle name="40% - Accent4 2 2 3 3 5" xfId="4719"/>
    <cellStyle name="40% - Accent4 2 2 3 3 5 2" xfId="23829"/>
    <cellStyle name="40% - Accent4 2 2 3 3 5 3" xfId="42890"/>
    <cellStyle name="40% - Accent4 2 2 3 3 6" xfId="13045"/>
    <cellStyle name="40% - Accent4 2 2 3 3 6 2" xfId="32107"/>
    <cellStyle name="40% - Accent4 2 2 3 3 6 3" xfId="51168"/>
    <cellStyle name="40% - Accent4 2 2 3 3 7" xfId="21107"/>
    <cellStyle name="40% - Accent4 2 2 3 3 8" xfId="40168"/>
    <cellStyle name="40% - Accent4 2 2 3 4" xfId="1755"/>
    <cellStyle name="40% - Accent4 2 2 3 4 2" xfId="7831"/>
    <cellStyle name="40% - Accent4 2 2 3 4 2 2" xfId="16113"/>
    <cellStyle name="40% - Accent4 2 2 3 4 2 2 2" xfId="35175"/>
    <cellStyle name="40% - Accent4 2 2 3 4 2 2 3" xfId="54236"/>
    <cellStyle name="40% - Accent4 2 2 3 4 2 3" xfId="26897"/>
    <cellStyle name="40% - Accent4 2 2 3 4 2 4" xfId="45958"/>
    <cellStyle name="40% - Accent4 2 2 3 4 3" xfId="10325"/>
    <cellStyle name="40% - Accent4 2 2 3 4 3 2" xfId="18603"/>
    <cellStyle name="40% - Accent4 2 2 3 4 3 2 2" xfId="37665"/>
    <cellStyle name="40% - Accent4 2 2 3 4 3 2 3" xfId="56726"/>
    <cellStyle name="40% - Accent4 2 2 3 4 3 3" xfId="29387"/>
    <cellStyle name="40% - Accent4 2 2 3 4 3 4" xfId="48448"/>
    <cellStyle name="40% - Accent4 2 2 3 4 4" xfId="4721"/>
    <cellStyle name="40% - Accent4 2 2 3 4 4 2" xfId="23831"/>
    <cellStyle name="40% - Accent4 2 2 3 4 4 3" xfId="42892"/>
    <cellStyle name="40% - Accent4 2 2 3 4 5" xfId="13047"/>
    <cellStyle name="40% - Accent4 2 2 3 4 5 2" xfId="32109"/>
    <cellStyle name="40% - Accent4 2 2 3 4 5 3" xfId="51170"/>
    <cellStyle name="40% - Accent4 2 2 3 4 6" xfId="21109"/>
    <cellStyle name="40% - Accent4 2 2 3 4 7" xfId="40170"/>
    <cellStyle name="40% - Accent4 2 2 3 5" xfId="1756"/>
    <cellStyle name="40% - Accent4 2 2 3 5 2" xfId="7832"/>
    <cellStyle name="40% - Accent4 2 2 3 5 2 2" xfId="16114"/>
    <cellStyle name="40% - Accent4 2 2 3 5 2 2 2" xfId="35176"/>
    <cellStyle name="40% - Accent4 2 2 3 5 2 2 3" xfId="54237"/>
    <cellStyle name="40% - Accent4 2 2 3 5 2 3" xfId="26898"/>
    <cellStyle name="40% - Accent4 2 2 3 5 2 4" xfId="45959"/>
    <cellStyle name="40% - Accent4 2 2 3 5 3" xfId="10326"/>
    <cellStyle name="40% - Accent4 2 2 3 5 3 2" xfId="18604"/>
    <cellStyle name="40% - Accent4 2 2 3 5 3 2 2" xfId="37666"/>
    <cellStyle name="40% - Accent4 2 2 3 5 3 2 3" xfId="56727"/>
    <cellStyle name="40% - Accent4 2 2 3 5 3 3" xfId="29388"/>
    <cellStyle name="40% - Accent4 2 2 3 5 3 4" xfId="48449"/>
    <cellStyle name="40% - Accent4 2 2 3 5 4" xfId="4722"/>
    <cellStyle name="40% - Accent4 2 2 3 5 4 2" xfId="23832"/>
    <cellStyle name="40% - Accent4 2 2 3 5 4 3" xfId="42893"/>
    <cellStyle name="40% - Accent4 2 2 3 5 5" xfId="13048"/>
    <cellStyle name="40% - Accent4 2 2 3 5 5 2" xfId="32110"/>
    <cellStyle name="40% - Accent4 2 2 3 5 5 3" xfId="51171"/>
    <cellStyle name="40% - Accent4 2 2 3 5 6" xfId="21110"/>
    <cellStyle name="40% - Accent4 2 2 3 5 7" xfId="40171"/>
    <cellStyle name="40% - Accent4 2 2 3 6" xfId="4723"/>
    <cellStyle name="40% - Accent4 2 2 3 6 2" xfId="13049"/>
    <cellStyle name="40% - Accent4 2 2 3 6 2 2" xfId="32111"/>
    <cellStyle name="40% - Accent4 2 2 3 6 2 3" xfId="51172"/>
    <cellStyle name="40% - Accent4 2 2 3 6 3" xfId="23833"/>
    <cellStyle name="40% - Accent4 2 2 3 6 4" xfId="42894"/>
    <cellStyle name="40% - Accent4 2 2 3 7" xfId="5973"/>
    <cellStyle name="40% - Accent4 2 2 3 7 2" xfId="14255"/>
    <cellStyle name="40% - Accent4 2 2 3 7 2 2" xfId="33317"/>
    <cellStyle name="40% - Accent4 2 2 3 7 2 3" xfId="52378"/>
    <cellStyle name="40% - Accent4 2 2 3 7 3" xfId="25039"/>
    <cellStyle name="40% - Accent4 2 2 3 7 4" xfId="44100"/>
    <cellStyle name="40% - Accent4 2 2 3 8" xfId="7826"/>
    <cellStyle name="40% - Accent4 2 2 3 8 2" xfId="16108"/>
    <cellStyle name="40% - Accent4 2 2 3 8 2 2" xfId="35170"/>
    <cellStyle name="40% - Accent4 2 2 3 8 2 3" xfId="54231"/>
    <cellStyle name="40% - Accent4 2 2 3 8 3" xfId="26892"/>
    <cellStyle name="40% - Accent4 2 2 3 8 4" xfId="45953"/>
    <cellStyle name="40% - Accent4 2 2 3 9" xfId="10320"/>
    <cellStyle name="40% - Accent4 2 2 3 9 2" xfId="18598"/>
    <cellStyle name="40% - Accent4 2 2 3 9 2 2" xfId="37660"/>
    <cellStyle name="40% - Accent4 2 2 3 9 2 3" xfId="56721"/>
    <cellStyle name="40% - Accent4 2 2 3 9 3" xfId="29382"/>
    <cellStyle name="40% - Accent4 2 2 3 9 4" xfId="48443"/>
    <cellStyle name="40% - Accent4 2 2 4" xfId="1757"/>
    <cellStyle name="40% - Accent4 2 2 4 10" xfId="13050"/>
    <cellStyle name="40% - Accent4 2 2 4 10 2" xfId="32112"/>
    <cellStyle name="40% - Accent4 2 2 4 10 3" xfId="51173"/>
    <cellStyle name="40% - Accent4 2 2 4 11" xfId="21111"/>
    <cellStyle name="40% - Accent4 2 2 4 12" xfId="40172"/>
    <cellStyle name="40% - Accent4 2 2 4 2" xfId="1758"/>
    <cellStyle name="40% - Accent4 2 2 4 2 2" xfId="1759"/>
    <cellStyle name="40% - Accent4 2 2 4 2 2 2" xfId="7835"/>
    <cellStyle name="40% - Accent4 2 2 4 2 2 2 2" xfId="16117"/>
    <cellStyle name="40% - Accent4 2 2 4 2 2 2 2 2" xfId="35179"/>
    <cellStyle name="40% - Accent4 2 2 4 2 2 2 2 3" xfId="54240"/>
    <cellStyle name="40% - Accent4 2 2 4 2 2 2 3" xfId="26901"/>
    <cellStyle name="40% - Accent4 2 2 4 2 2 2 4" xfId="45962"/>
    <cellStyle name="40% - Accent4 2 2 4 2 2 3" xfId="10329"/>
    <cellStyle name="40% - Accent4 2 2 4 2 2 3 2" xfId="18607"/>
    <cellStyle name="40% - Accent4 2 2 4 2 2 3 2 2" xfId="37669"/>
    <cellStyle name="40% - Accent4 2 2 4 2 2 3 2 3" xfId="56730"/>
    <cellStyle name="40% - Accent4 2 2 4 2 2 3 3" xfId="29391"/>
    <cellStyle name="40% - Accent4 2 2 4 2 2 3 4" xfId="48452"/>
    <cellStyle name="40% - Accent4 2 2 4 2 2 4" xfId="4726"/>
    <cellStyle name="40% - Accent4 2 2 4 2 2 4 2" xfId="23836"/>
    <cellStyle name="40% - Accent4 2 2 4 2 2 4 3" xfId="42897"/>
    <cellStyle name="40% - Accent4 2 2 4 2 2 5" xfId="13052"/>
    <cellStyle name="40% - Accent4 2 2 4 2 2 5 2" xfId="32114"/>
    <cellStyle name="40% - Accent4 2 2 4 2 2 5 3" xfId="51175"/>
    <cellStyle name="40% - Accent4 2 2 4 2 2 6" xfId="21113"/>
    <cellStyle name="40% - Accent4 2 2 4 2 2 7" xfId="40174"/>
    <cellStyle name="40% - Accent4 2 2 4 2 3" xfId="7834"/>
    <cellStyle name="40% - Accent4 2 2 4 2 3 2" xfId="16116"/>
    <cellStyle name="40% - Accent4 2 2 4 2 3 2 2" xfId="35178"/>
    <cellStyle name="40% - Accent4 2 2 4 2 3 2 3" xfId="54239"/>
    <cellStyle name="40% - Accent4 2 2 4 2 3 3" xfId="26900"/>
    <cellStyle name="40% - Accent4 2 2 4 2 3 4" xfId="45961"/>
    <cellStyle name="40% - Accent4 2 2 4 2 4" xfId="10328"/>
    <cellStyle name="40% - Accent4 2 2 4 2 4 2" xfId="18606"/>
    <cellStyle name="40% - Accent4 2 2 4 2 4 2 2" xfId="37668"/>
    <cellStyle name="40% - Accent4 2 2 4 2 4 2 3" xfId="56729"/>
    <cellStyle name="40% - Accent4 2 2 4 2 4 3" xfId="29390"/>
    <cellStyle name="40% - Accent4 2 2 4 2 4 4" xfId="48451"/>
    <cellStyle name="40% - Accent4 2 2 4 2 5" xfId="4725"/>
    <cellStyle name="40% - Accent4 2 2 4 2 5 2" xfId="23835"/>
    <cellStyle name="40% - Accent4 2 2 4 2 5 3" xfId="42896"/>
    <cellStyle name="40% - Accent4 2 2 4 2 6" xfId="13051"/>
    <cellStyle name="40% - Accent4 2 2 4 2 6 2" xfId="32113"/>
    <cellStyle name="40% - Accent4 2 2 4 2 6 3" xfId="51174"/>
    <cellStyle name="40% - Accent4 2 2 4 2 7" xfId="21112"/>
    <cellStyle name="40% - Accent4 2 2 4 2 8" xfId="40173"/>
    <cellStyle name="40% - Accent4 2 2 4 3" xfId="1760"/>
    <cellStyle name="40% - Accent4 2 2 4 3 2" xfId="7836"/>
    <cellStyle name="40% - Accent4 2 2 4 3 2 2" xfId="16118"/>
    <cellStyle name="40% - Accent4 2 2 4 3 2 2 2" xfId="35180"/>
    <cellStyle name="40% - Accent4 2 2 4 3 2 2 3" xfId="54241"/>
    <cellStyle name="40% - Accent4 2 2 4 3 2 3" xfId="26902"/>
    <cellStyle name="40% - Accent4 2 2 4 3 2 4" xfId="45963"/>
    <cellStyle name="40% - Accent4 2 2 4 3 3" xfId="10330"/>
    <cellStyle name="40% - Accent4 2 2 4 3 3 2" xfId="18608"/>
    <cellStyle name="40% - Accent4 2 2 4 3 3 2 2" xfId="37670"/>
    <cellStyle name="40% - Accent4 2 2 4 3 3 2 3" xfId="56731"/>
    <cellStyle name="40% - Accent4 2 2 4 3 3 3" xfId="29392"/>
    <cellStyle name="40% - Accent4 2 2 4 3 3 4" xfId="48453"/>
    <cellStyle name="40% - Accent4 2 2 4 3 4" xfId="4727"/>
    <cellStyle name="40% - Accent4 2 2 4 3 4 2" xfId="23837"/>
    <cellStyle name="40% - Accent4 2 2 4 3 4 3" xfId="42898"/>
    <cellStyle name="40% - Accent4 2 2 4 3 5" xfId="13053"/>
    <cellStyle name="40% - Accent4 2 2 4 3 5 2" xfId="32115"/>
    <cellStyle name="40% - Accent4 2 2 4 3 5 3" xfId="51176"/>
    <cellStyle name="40% - Accent4 2 2 4 3 6" xfId="21114"/>
    <cellStyle name="40% - Accent4 2 2 4 3 7" xfId="40175"/>
    <cellStyle name="40% - Accent4 2 2 4 4" xfId="1761"/>
    <cellStyle name="40% - Accent4 2 2 4 4 2" xfId="7837"/>
    <cellStyle name="40% - Accent4 2 2 4 4 2 2" xfId="16119"/>
    <cellStyle name="40% - Accent4 2 2 4 4 2 2 2" xfId="35181"/>
    <cellStyle name="40% - Accent4 2 2 4 4 2 2 3" xfId="54242"/>
    <cellStyle name="40% - Accent4 2 2 4 4 2 3" xfId="26903"/>
    <cellStyle name="40% - Accent4 2 2 4 4 2 4" xfId="45964"/>
    <cellStyle name="40% - Accent4 2 2 4 4 3" xfId="10331"/>
    <cellStyle name="40% - Accent4 2 2 4 4 3 2" xfId="18609"/>
    <cellStyle name="40% - Accent4 2 2 4 4 3 2 2" xfId="37671"/>
    <cellStyle name="40% - Accent4 2 2 4 4 3 2 3" xfId="56732"/>
    <cellStyle name="40% - Accent4 2 2 4 4 3 3" xfId="29393"/>
    <cellStyle name="40% - Accent4 2 2 4 4 3 4" xfId="48454"/>
    <cellStyle name="40% - Accent4 2 2 4 4 4" xfId="4728"/>
    <cellStyle name="40% - Accent4 2 2 4 4 4 2" xfId="23838"/>
    <cellStyle name="40% - Accent4 2 2 4 4 4 3" xfId="42899"/>
    <cellStyle name="40% - Accent4 2 2 4 4 5" xfId="13054"/>
    <cellStyle name="40% - Accent4 2 2 4 4 5 2" xfId="32116"/>
    <cellStyle name="40% - Accent4 2 2 4 4 5 3" xfId="51177"/>
    <cellStyle name="40% - Accent4 2 2 4 4 6" xfId="21115"/>
    <cellStyle name="40% - Accent4 2 2 4 4 7" xfId="40176"/>
    <cellStyle name="40% - Accent4 2 2 4 5" xfId="4729"/>
    <cellStyle name="40% - Accent4 2 2 4 5 2" xfId="13055"/>
    <cellStyle name="40% - Accent4 2 2 4 5 2 2" xfId="32117"/>
    <cellStyle name="40% - Accent4 2 2 4 5 2 3" xfId="51178"/>
    <cellStyle name="40% - Accent4 2 2 4 5 3" xfId="23839"/>
    <cellStyle name="40% - Accent4 2 2 4 5 4" xfId="42900"/>
    <cellStyle name="40% - Accent4 2 2 4 6" xfId="5789"/>
    <cellStyle name="40% - Accent4 2 2 4 6 2" xfId="14071"/>
    <cellStyle name="40% - Accent4 2 2 4 6 2 2" xfId="33133"/>
    <cellStyle name="40% - Accent4 2 2 4 6 2 3" xfId="52194"/>
    <cellStyle name="40% - Accent4 2 2 4 6 3" xfId="24855"/>
    <cellStyle name="40% - Accent4 2 2 4 6 4" xfId="43916"/>
    <cellStyle name="40% - Accent4 2 2 4 7" xfId="7833"/>
    <cellStyle name="40% - Accent4 2 2 4 7 2" xfId="16115"/>
    <cellStyle name="40% - Accent4 2 2 4 7 2 2" xfId="35177"/>
    <cellStyle name="40% - Accent4 2 2 4 7 2 3" xfId="54238"/>
    <cellStyle name="40% - Accent4 2 2 4 7 3" xfId="26899"/>
    <cellStyle name="40% - Accent4 2 2 4 7 4" xfId="45960"/>
    <cellStyle name="40% - Accent4 2 2 4 8" xfId="10327"/>
    <cellStyle name="40% - Accent4 2 2 4 8 2" xfId="18605"/>
    <cellStyle name="40% - Accent4 2 2 4 8 2 2" xfId="37667"/>
    <cellStyle name="40% - Accent4 2 2 4 8 2 3" xfId="56728"/>
    <cellStyle name="40% - Accent4 2 2 4 8 3" xfId="29389"/>
    <cellStyle name="40% - Accent4 2 2 4 8 4" xfId="48450"/>
    <cellStyle name="40% - Accent4 2 2 4 9" xfId="4724"/>
    <cellStyle name="40% - Accent4 2 2 4 9 2" xfId="23834"/>
    <cellStyle name="40% - Accent4 2 2 4 9 3" xfId="42895"/>
    <cellStyle name="40% - Accent4 2 2 5" xfId="1762"/>
    <cellStyle name="40% - Accent4 2 2 5 2" xfId="1763"/>
    <cellStyle name="40% - Accent4 2 2 5 2 2" xfId="7839"/>
    <cellStyle name="40% - Accent4 2 2 5 2 2 2" xfId="16121"/>
    <cellStyle name="40% - Accent4 2 2 5 2 2 2 2" xfId="35183"/>
    <cellStyle name="40% - Accent4 2 2 5 2 2 2 3" xfId="54244"/>
    <cellStyle name="40% - Accent4 2 2 5 2 2 3" xfId="26905"/>
    <cellStyle name="40% - Accent4 2 2 5 2 2 4" xfId="45966"/>
    <cellStyle name="40% - Accent4 2 2 5 2 3" xfId="10333"/>
    <cellStyle name="40% - Accent4 2 2 5 2 3 2" xfId="18611"/>
    <cellStyle name="40% - Accent4 2 2 5 2 3 2 2" xfId="37673"/>
    <cellStyle name="40% - Accent4 2 2 5 2 3 2 3" xfId="56734"/>
    <cellStyle name="40% - Accent4 2 2 5 2 3 3" xfId="29395"/>
    <cellStyle name="40% - Accent4 2 2 5 2 3 4" xfId="48456"/>
    <cellStyle name="40% - Accent4 2 2 5 2 4" xfId="4731"/>
    <cellStyle name="40% - Accent4 2 2 5 2 4 2" xfId="23841"/>
    <cellStyle name="40% - Accent4 2 2 5 2 4 3" xfId="42902"/>
    <cellStyle name="40% - Accent4 2 2 5 2 5" xfId="13057"/>
    <cellStyle name="40% - Accent4 2 2 5 2 5 2" xfId="32119"/>
    <cellStyle name="40% - Accent4 2 2 5 2 5 3" xfId="51180"/>
    <cellStyle name="40% - Accent4 2 2 5 2 6" xfId="21117"/>
    <cellStyle name="40% - Accent4 2 2 5 2 7" xfId="40178"/>
    <cellStyle name="40% - Accent4 2 2 5 3" xfId="7838"/>
    <cellStyle name="40% - Accent4 2 2 5 3 2" xfId="16120"/>
    <cellStyle name="40% - Accent4 2 2 5 3 2 2" xfId="35182"/>
    <cellStyle name="40% - Accent4 2 2 5 3 2 3" xfId="54243"/>
    <cellStyle name="40% - Accent4 2 2 5 3 3" xfId="26904"/>
    <cellStyle name="40% - Accent4 2 2 5 3 4" xfId="45965"/>
    <cellStyle name="40% - Accent4 2 2 5 4" xfId="10332"/>
    <cellStyle name="40% - Accent4 2 2 5 4 2" xfId="18610"/>
    <cellStyle name="40% - Accent4 2 2 5 4 2 2" xfId="37672"/>
    <cellStyle name="40% - Accent4 2 2 5 4 2 3" xfId="56733"/>
    <cellStyle name="40% - Accent4 2 2 5 4 3" xfId="29394"/>
    <cellStyle name="40% - Accent4 2 2 5 4 4" xfId="48455"/>
    <cellStyle name="40% - Accent4 2 2 5 5" xfId="4730"/>
    <cellStyle name="40% - Accent4 2 2 5 5 2" xfId="23840"/>
    <cellStyle name="40% - Accent4 2 2 5 5 3" xfId="42901"/>
    <cellStyle name="40% - Accent4 2 2 5 6" xfId="13056"/>
    <cellStyle name="40% - Accent4 2 2 5 6 2" xfId="32118"/>
    <cellStyle name="40% - Accent4 2 2 5 6 3" xfId="51179"/>
    <cellStyle name="40% - Accent4 2 2 5 7" xfId="21116"/>
    <cellStyle name="40% - Accent4 2 2 5 8" xfId="40177"/>
    <cellStyle name="40% - Accent4 2 2 6" xfId="1764"/>
    <cellStyle name="40% - Accent4 2 2 6 2" xfId="1765"/>
    <cellStyle name="40% - Accent4 2 2 6 2 2" xfId="7841"/>
    <cellStyle name="40% - Accent4 2 2 6 2 2 2" xfId="16123"/>
    <cellStyle name="40% - Accent4 2 2 6 2 2 2 2" xfId="35185"/>
    <cellStyle name="40% - Accent4 2 2 6 2 2 2 3" xfId="54246"/>
    <cellStyle name="40% - Accent4 2 2 6 2 2 3" xfId="26907"/>
    <cellStyle name="40% - Accent4 2 2 6 2 2 4" xfId="45968"/>
    <cellStyle name="40% - Accent4 2 2 6 2 3" xfId="10335"/>
    <cellStyle name="40% - Accent4 2 2 6 2 3 2" xfId="18613"/>
    <cellStyle name="40% - Accent4 2 2 6 2 3 2 2" xfId="37675"/>
    <cellStyle name="40% - Accent4 2 2 6 2 3 2 3" xfId="56736"/>
    <cellStyle name="40% - Accent4 2 2 6 2 3 3" xfId="29397"/>
    <cellStyle name="40% - Accent4 2 2 6 2 3 4" xfId="48458"/>
    <cellStyle name="40% - Accent4 2 2 6 2 4" xfId="4733"/>
    <cellStyle name="40% - Accent4 2 2 6 2 4 2" xfId="23843"/>
    <cellStyle name="40% - Accent4 2 2 6 2 4 3" xfId="42904"/>
    <cellStyle name="40% - Accent4 2 2 6 2 5" xfId="13059"/>
    <cellStyle name="40% - Accent4 2 2 6 2 5 2" xfId="32121"/>
    <cellStyle name="40% - Accent4 2 2 6 2 5 3" xfId="51182"/>
    <cellStyle name="40% - Accent4 2 2 6 2 6" xfId="21119"/>
    <cellStyle name="40% - Accent4 2 2 6 2 7" xfId="40180"/>
    <cellStyle name="40% - Accent4 2 2 6 3" xfId="7840"/>
    <cellStyle name="40% - Accent4 2 2 6 3 2" xfId="16122"/>
    <cellStyle name="40% - Accent4 2 2 6 3 2 2" xfId="35184"/>
    <cellStyle name="40% - Accent4 2 2 6 3 2 3" xfId="54245"/>
    <cellStyle name="40% - Accent4 2 2 6 3 3" xfId="26906"/>
    <cellStyle name="40% - Accent4 2 2 6 3 4" xfId="45967"/>
    <cellStyle name="40% - Accent4 2 2 6 4" xfId="10334"/>
    <cellStyle name="40% - Accent4 2 2 6 4 2" xfId="18612"/>
    <cellStyle name="40% - Accent4 2 2 6 4 2 2" xfId="37674"/>
    <cellStyle name="40% - Accent4 2 2 6 4 2 3" xfId="56735"/>
    <cellStyle name="40% - Accent4 2 2 6 4 3" xfId="29396"/>
    <cellStyle name="40% - Accent4 2 2 6 4 4" xfId="48457"/>
    <cellStyle name="40% - Accent4 2 2 6 5" xfId="4732"/>
    <cellStyle name="40% - Accent4 2 2 6 5 2" xfId="23842"/>
    <cellStyle name="40% - Accent4 2 2 6 5 3" xfId="42903"/>
    <cellStyle name="40% - Accent4 2 2 6 6" xfId="13058"/>
    <cellStyle name="40% - Accent4 2 2 6 6 2" xfId="32120"/>
    <cellStyle name="40% - Accent4 2 2 6 6 3" xfId="51181"/>
    <cellStyle name="40% - Accent4 2 2 6 7" xfId="21118"/>
    <cellStyle name="40% - Accent4 2 2 6 8" xfId="40179"/>
    <cellStyle name="40% - Accent4 2 2 7" xfId="1766"/>
    <cellStyle name="40% - Accent4 2 2 7 2" xfId="7842"/>
    <cellStyle name="40% - Accent4 2 2 7 2 2" xfId="16124"/>
    <cellStyle name="40% - Accent4 2 2 7 2 2 2" xfId="35186"/>
    <cellStyle name="40% - Accent4 2 2 7 2 2 3" xfId="54247"/>
    <cellStyle name="40% - Accent4 2 2 7 2 3" xfId="26908"/>
    <cellStyle name="40% - Accent4 2 2 7 2 4" xfId="45969"/>
    <cellStyle name="40% - Accent4 2 2 7 3" xfId="10336"/>
    <cellStyle name="40% - Accent4 2 2 7 3 2" xfId="18614"/>
    <cellStyle name="40% - Accent4 2 2 7 3 2 2" xfId="37676"/>
    <cellStyle name="40% - Accent4 2 2 7 3 2 3" xfId="56737"/>
    <cellStyle name="40% - Accent4 2 2 7 3 3" xfId="29398"/>
    <cellStyle name="40% - Accent4 2 2 7 3 4" xfId="48459"/>
    <cellStyle name="40% - Accent4 2 2 7 4" xfId="4734"/>
    <cellStyle name="40% - Accent4 2 2 7 4 2" xfId="23844"/>
    <cellStyle name="40% - Accent4 2 2 7 4 3" xfId="42905"/>
    <cellStyle name="40% - Accent4 2 2 7 5" xfId="13060"/>
    <cellStyle name="40% - Accent4 2 2 7 5 2" xfId="32122"/>
    <cellStyle name="40% - Accent4 2 2 7 5 3" xfId="51183"/>
    <cellStyle name="40% - Accent4 2 2 7 6" xfId="21120"/>
    <cellStyle name="40% - Accent4 2 2 7 7" xfId="40181"/>
    <cellStyle name="40% - Accent4 2 2 8" xfId="1767"/>
    <cellStyle name="40% - Accent4 2 2 8 2" xfId="7843"/>
    <cellStyle name="40% - Accent4 2 2 8 2 2" xfId="16125"/>
    <cellStyle name="40% - Accent4 2 2 8 2 2 2" xfId="35187"/>
    <cellStyle name="40% - Accent4 2 2 8 2 2 3" xfId="54248"/>
    <cellStyle name="40% - Accent4 2 2 8 2 3" xfId="26909"/>
    <cellStyle name="40% - Accent4 2 2 8 2 4" xfId="45970"/>
    <cellStyle name="40% - Accent4 2 2 8 3" xfId="10337"/>
    <cellStyle name="40% - Accent4 2 2 8 3 2" xfId="18615"/>
    <cellStyle name="40% - Accent4 2 2 8 3 2 2" xfId="37677"/>
    <cellStyle name="40% - Accent4 2 2 8 3 2 3" xfId="56738"/>
    <cellStyle name="40% - Accent4 2 2 8 3 3" xfId="29399"/>
    <cellStyle name="40% - Accent4 2 2 8 3 4" xfId="48460"/>
    <cellStyle name="40% - Accent4 2 2 8 4" xfId="4735"/>
    <cellStyle name="40% - Accent4 2 2 8 4 2" xfId="23845"/>
    <cellStyle name="40% - Accent4 2 2 8 4 3" xfId="42906"/>
    <cellStyle name="40% - Accent4 2 2 8 5" xfId="13061"/>
    <cellStyle name="40% - Accent4 2 2 8 5 2" xfId="32123"/>
    <cellStyle name="40% - Accent4 2 2 8 5 3" xfId="51184"/>
    <cellStyle name="40% - Accent4 2 2 8 6" xfId="21121"/>
    <cellStyle name="40% - Accent4 2 2 8 7" xfId="40182"/>
    <cellStyle name="40% - Accent4 2 2 9" xfId="4736"/>
    <cellStyle name="40% - Accent4 2 2 9 2" xfId="13062"/>
    <cellStyle name="40% - Accent4 2 2 9 2 2" xfId="32124"/>
    <cellStyle name="40% - Accent4 2 2 9 2 3" xfId="51185"/>
    <cellStyle name="40% - Accent4 2 2 9 3" xfId="23846"/>
    <cellStyle name="40% - Accent4 2 2 9 4" xfId="42907"/>
    <cellStyle name="40% - Accent4 2 3" xfId="1768"/>
    <cellStyle name="40% - Accent4 2 3 10" xfId="5701"/>
    <cellStyle name="40% - Accent4 2 3 10 2" xfId="13987"/>
    <cellStyle name="40% - Accent4 2 3 10 2 2" xfId="33049"/>
    <cellStyle name="40% - Accent4 2 3 10 2 3" xfId="52110"/>
    <cellStyle name="40% - Accent4 2 3 10 3" xfId="24771"/>
    <cellStyle name="40% - Accent4 2 3 10 4" xfId="43832"/>
    <cellStyle name="40% - Accent4 2 3 11" xfId="7844"/>
    <cellStyle name="40% - Accent4 2 3 11 2" xfId="16126"/>
    <cellStyle name="40% - Accent4 2 3 11 2 2" xfId="35188"/>
    <cellStyle name="40% - Accent4 2 3 11 2 3" xfId="54249"/>
    <cellStyle name="40% - Accent4 2 3 11 3" xfId="26910"/>
    <cellStyle name="40% - Accent4 2 3 11 4" xfId="45971"/>
    <cellStyle name="40% - Accent4 2 3 12" xfId="10338"/>
    <cellStyle name="40% - Accent4 2 3 12 2" xfId="18616"/>
    <cellStyle name="40% - Accent4 2 3 12 2 2" xfId="37678"/>
    <cellStyle name="40% - Accent4 2 3 12 2 3" xfId="56739"/>
    <cellStyle name="40% - Accent4 2 3 12 3" xfId="29400"/>
    <cellStyle name="40% - Accent4 2 3 12 4" xfId="48461"/>
    <cellStyle name="40% - Accent4 2 3 13" xfId="4737"/>
    <cellStyle name="40% - Accent4 2 3 13 2" xfId="23847"/>
    <cellStyle name="40% - Accent4 2 3 13 3" xfId="42908"/>
    <cellStyle name="40% - Accent4 2 3 14" xfId="13063"/>
    <cellStyle name="40% - Accent4 2 3 14 2" xfId="32125"/>
    <cellStyle name="40% - Accent4 2 3 14 3" xfId="51186"/>
    <cellStyle name="40% - Accent4 2 3 15" xfId="21122"/>
    <cellStyle name="40% - Accent4 2 3 16" xfId="40183"/>
    <cellStyle name="40% - Accent4 2 3 2" xfId="1769"/>
    <cellStyle name="40% - Accent4 2 3 2 10" xfId="4738"/>
    <cellStyle name="40% - Accent4 2 3 2 10 2" xfId="23848"/>
    <cellStyle name="40% - Accent4 2 3 2 10 3" xfId="42909"/>
    <cellStyle name="40% - Accent4 2 3 2 11" xfId="13064"/>
    <cellStyle name="40% - Accent4 2 3 2 11 2" xfId="32126"/>
    <cellStyle name="40% - Accent4 2 3 2 11 3" xfId="51187"/>
    <cellStyle name="40% - Accent4 2 3 2 12" xfId="21123"/>
    <cellStyle name="40% - Accent4 2 3 2 13" xfId="40184"/>
    <cellStyle name="40% - Accent4 2 3 2 2" xfId="1770"/>
    <cellStyle name="40% - Accent4 2 3 2 2 2" xfId="1771"/>
    <cellStyle name="40% - Accent4 2 3 2 2 2 2" xfId="7847"/>
    <cellStyle name="40% - Accent4 2 3 2 2 2 2 2" xfId="16129"/>
    <cellStyle name="40% - Accent4 2 3 2 2 2 2 2 2" xfId="35191"/>
    <cellStyle name="40% - Accent4 2 3 2 2 2 2 2 3" xfId="54252"/>
    <cellStyle name="40% - Accent4 2 3 2 2 2 2 3" xfId="26913"/>
    <cellStyle name="40% - Accent4 2 3 2 2 2 2 4" xfId="45974"/>
    <cellStyle name="40% - Accent4 2 3 2 2 2 3" xfId="10341"/>
    <cellStyle name="40% - Accent4 2 3 2 2 2 3 2" xfId="18619"/>
    <cellStyle name="40% - Accent4 2 3 2 2 2 3 2 2" xfId="37681"/>
    <cellStyle name="40% - Accent4 2 3 2 2 2 3 2 3" xfId="56742"/>
    <cellStyle name="40% - Accent4 2 3 2 2 2 3 3" xfId="29403"/>
    <cellStyle name="40% - Accent4 2 3 2 2 2 3 4" xfId="48464"/>
    <cellStyle name="40% - Accent4 2 3 2 2 2 4" xfId="4740"/>
    <cellStyle name="40% - Accent4 2 3 2 2 2 4 2" xfId="23850"/>
    <cellStyle name="40% - Accent4 2 3 2 2 2 4 3" xfId="42911"/>
    <cellStyle name="40% - Accent4 2 3 2 2 2 5" xfId="13066"/>
    <cellStyle name="40% - Accent4 2 3 2 2 2 5 2" xfId="32128"/>
    <cellStyle name="40% - Accent4 2 3 2 2 2 5 3" xfId="51189"/>
    <cellStyle name="40% - Accent4 2 3 2 2 2 6" xfId="21125"/>
    <cellStyle name="40% - Accent4 2 3 2 2 2 7" xfId="40186"/>
    <cellStyle name="40% - Accent4 2 3 2 2 3" xfId="7846"/>
    <cellStyle name="40% - Accent4 2 3 2 2 3 2" xfId="16128"/>
    <cellStyle name="40% - Accent4 2 3 2 2 3 2 2" xfId="35190"/>
    <cellStyle name="40% - Accent4 2 3 2 2 3 2 3" xfId="54251"/>
    <cellStyle name="40% - Accent4 2 3 2 2 3 3" xfId="26912"/>
    <cellStyle name="40% - Accent4 2 3 2 2 3 4" xfId="45973"/>
    <cellStyle name="40% - Accent4 2 3 2 2 4" xfId="10340"/>
    <cellStyle name="40% - Accent4 2 3 2 2 4 2" xfId="18618"/>
    <cellStyle name="40% - Accent4 2 3 2 2 4 2 2" xfId="37680"/>
    <cellStyle name="40% - Accent4 2 3 2 2 4 2 3" xfId="56741"/>
    <cellStyle name="40% - Accent4 2 3 2 2 4 3" xfId="29402"/>
    <cellStyle name="40% - Accent4 2 3 2 2 4 4" xfId="48463"/>
    <cellStyle name="40% - Accent4 2 3 2 2 5" xfId="4739"/>
    <cellStyle name="40% - Accent4 2 3 2 2 5 2" xfId="23849"/>
    <cellStyle name="40% - Accent4 2 3 2 2 5 3" xfId="42910"/>
    <cellStyle name="40% - Accent4 2 3 2 2 6" xfId="13065"/>
    <cellStyle name="40% - Accent4 2 3 2 2 6 2" xfId="32127"/>
    <cellStyle name="40% - Accent4 2 3 2 2 6 3" xfId="51188"/>
    <cellStyle name="40% - Accent4 2 3 2 2 7" xfId="21124"/>
    <cellStyle name="40% - Accent4 2 3 2 2 8" xfId="40185"/>
    <cellStyle name="40% - Accent4 2 3 2 3" xfId="1772"/>
    <cellStyle name="40% - Accent4 2 3 2 3 2" xfId="1773"/>
    <cellStyle name="40% - Accent4 2 3 2 3 2 2" xfId="7849"/>
    <cellStyle name="40% - Accent4 2 3 2 3 2 2 2" xfId="16131"/>
    <cellStyle name="40% - Accent4 2 3 2 3 2 2 2 2" xfId="35193"/>
    <cellStyle name="40% - Accent4 2 3 2 3 2 2 2 3" xfId="54254"/>
    <cellStyle name="40% - Accent4 2 3 2 3 2 2 3" xfId="26915"/>
    <cellStyle name="40% - Accent4 2 3 2 3 2 2 4" xfId="45976"/>
    <cellStyle name="40% - Accent4 2 3 2 3 2 3" xfId="10343"/>
    <cellStyle name="40% - Accent4 2 3 2 3 2 3 2" xfId="18621"/>
    <cellStyle name="40% - Accent4 2 3 2 3 2 3 2 2" xfId="37683"/>
    <cellStyle name="40% - Accent4 2 3 2 3 2 3 2 3" xfId="56744"/>
    <cellStyle name="40% - Accent4 2 3 2 3 2 3 3" xfId="29405"/>
    <cellStyle name="40% - Accent4 2 3 2 3 2 3 4" xfId="48466"/>
    <cellStyle name="40% - Accent4 2 3 2 3 2 4" xfId="4742"/>
    <cellStyle name="40% - Accent4 2 3 2 3 2 4 2" xfId="23852"/>
    <cellStyle name="40% - Accent4 2 3 2 3 2 4 3" xfId="42913"/>
    <cellStyle name="40% - Accent4 2 3 2 3 2 5" xfId="13068"/>
    <cellStyle name="40% - Accent4 2 3 2 3 2 5 2" xfId="32130"/>
    <cellStyle name="40% - Accent4 2 3 2 3 2 5 3" xfId="51191"/>
    <cellStyle name="40% - Accent4 2 3 2 3 2 6" xfId="21127"/>
    <cellStyle name="40% - Accent4 2 3 2 3 2 7" xfId="40188"/>
    <cellStyle name="40% - Accent4 2 3 2 3 3" xfId="7848"/>
    <cellStyle name="40% - Accent4 2 3 2 3 3 2" xfId="16130"/>
    <cellStyle name="40% - Accent4 2 3 2 3 3 2 2" xfId="35192"/>
    <cellStyle name="40% - Accent4 2 3 2 3 3 2 3" xfId="54253"/>
    <cellStyle name="40% - Accent4 2 3 2 3 3 3" xfId="26914"/>
    <cellStyle name="40% - Accent4 2 3 2 3 3 4" xfId="45975"/>
    <cellStyle name="40% - Accent4 2 3 2 3 4" xfId="10342"/>
    <cellStyle name="40% - Accent4 2 3 2 3 4 2" xfId="18620"/>
    <cellStyle name="40% - Accent4 2 3 2 3 4 2 2" xfId="37682"/>
    <cellStyle name="40% - Accent4 2 3 2 3 4 2 3" xfId="56743"/>
    <cellStyle name="40% - Accent4 2 3 2 3 4 3" xfId="29404"/>
    <cellStyle name="40% - Accent4 2 3 2 3 4 4" xfId="48465"/>
    <cellStyle name="40% - Accent4 2 3 2 3 5" xfId="4741"/>
    <cellStyle name="40% - Accent4 2 3 2 3 5 2" xfId="23851"/>
    <cellStyle name="40% - Accent4 2 3 2 3 5 3" xfId="42912"/>
    <cellStyle name="40% - Accent4 2 3 2 3 6" xfId="13067"/>
    <cellStyle name="40% - Accent4 2 3 2 3 6 2" xfId="32129"/>
    <cellStyle name="40% - Accent4 2 3 2 3 6 3" xfId="51190"/>
    <cellStyle name="40% - Accent4 2 3 2 3 7" xfId="21126"/>
    <cellStyle name="40% - Accent4 2 3 2 3 8" xfId="40187"/>
    <cellStyle name="40% - Accent4 2 3 2 4" xfId="1774"/>
    <cellStyle name="40% - Accent4 2 3 2 4 2" xfId="7850"/>
    <cellStyle name="40% - Accent4 2 3 2 4 2 2" xfId="16132"/>
    <cellStyle name="40% - Accent4 2 3 2 4 2 2 2" xfId="35194"/>
    <cellStyle name="40% - Accent4 2 3 2 4 2 2 3" xfId="54255"/>
    <cellStyle name="40% - Accent4 2 3 2 4 2 3" xfId="26916"/>
    <cellStyle name="40% - Accent4 2 3 2 4 2 4" xfId="45977"/>
    <cellStyle name="40% - Accent4 2 3 2 4 3" xfId="10344"/>
    <cellStyle name="40% - Accent4 2 3 2 4 3 2" xfId="18622"/>
    <cellStyle name="40% - Accent4 2 3 2 4 3 2 2" xfId="37684"/>
    <cellStyle name="40% - Accent4 2 3 2 4 3 2 3" xfId="56745"/>
    <cellStyle name="40% - Accent4 2 3 2 4 3 3" xfId="29406"/>
    <cellStyle name="40% - Accent4 2 3 2 4 3 4" xfId="48467"/>
    <cellStyle name="40% - Accent4 2 3 2 4 4" xfId="4743"/>
    <cellStyle name="40% - Accent4 2 3 2 4 4 2" xfId="23853"/>
    <cellStyle name="40% - Accent4 2 3 2 4 4 3" xfId="42914"/>
    <cellStyle name="40% - Accent4 2 3 2 4 5" xfId="13069"/>
    <cellStyle name="40% - Accent4 2 3 2 4 5 2" xfId="32131"/>
    <cellStyle name="40% - Accent4 2 3 2 4 5 3" xfId="51192"/>
    <cellStyle name="40% - Accent4 2 3 2 4 6" xfId="21128"/>
    <cellStyle name="40% - Accent4 2 3 2 4 7" xfId="40189"/>
    <cellStyle name="40% - Accent4 2 3 2 5" xfId="1775"/>
    <cellStyle name="40% - Accent4 2 3 2 5 2" xfId="7851"/>
    <cellStyle name="40% - Accent4 2 3 2 5 2 2" xfId="16133"/>
    <cellStyle name="40% - Accent4 2 3 2 5 2 2 2" xfId="35195"/>
    <cellStyle name="40% - Accent4 2 3 2 5 2 2 3" xfId="54256"/>
    <cellStyle name="40% - Accent4 2 3 2 5 2 3" xfId="26917"/>
    <cellStyle name="40% - Accent4 2 3 2 5 2 4" xfId="45978"/>
    <cellStyle name="40% - Accent4 2 3 2 5 3" xfId="10345"/>
    <cellStyle name="40% - Accent4 2 3 2 5 3 2" xfId="18623"/>
    <cellStyle name="40% - Accent4 2 3 2 5 3 2 2" xfId="37685"/>
    <cellStyle name="40% - Accent4 2 3 2 5 3 2 3" xfId="56746"/>
    <cellStyle name="40% - Accent4 2 3 2 5 3 3" xfId="29407"/>
    <cellStyle name="40% - Accent4 2 3 2 5 3 4" xfId="48468"/>
    <cellStyle name="40% - Accent4 2 3 2 5 4" xfId="4744"/>
    <cellStyle name="40% - Accent4 2 3 2 5 4 2" xfId="23854"/>
    <cellStyle name="40% - Accent4 2 3 2 5 4 3" xfId="42915"/>
    <cellStyle name="40% - Accent4 2 3 2 5 5" xfId="13070"/>
    <cellStyle name="40% - Accent4 2 3 2 5 5 2" xfId="32132"/>
    <cellStyle name="40% - Accent4 2 3 2 5 5 3" xfId="51193"/>
    <cellStyle name="40% - Accent4 2 3 2 5 6" xfId="21129"/>
    <cellStyle name="40% - Accent4 2 3 2 5 7" xfId="40190"/>
    <cellStyle name="40% - Accent4 2 3 2 6" xfId="4745"/>
    <cellStyle name="40% - Accent4 2 3 2 6 2" xfId="13071"/>
    <cellStyle name="40% - Accent4 2 3 2 6 2 2" xfId="32133"/>
    <cellStyle name="40% - Accent4 2 3 2 6 2 3" xfId="51194"/>
    <cellStyle name="40% - Accent4 2 3 2 6 3" xfId="23855"/>
    <cellStyle name="40% - Accent4 2 3 2 6 4" xfId="42916"/>
    <cellStyle name="40% - Accent4 2 3 2 7" xfId="5903"/>
    <cellStyle name="40% - Accent4 2 3 2 7 2" xfId="14185"/>
    <cellStyle name="40% - Accent4 2 3 2 7 2 2" xfId="33247"/>
    <cellStyle name="40% - Accent4 2 3 2 7 2 3" xfId="52308"/>
    <cellStyle name="40% - Accent4 2 3 2 7 3" xfId="24969"/>
    <cellStyle name="40% - Accent4 2 3 2 7 4" xfId="44030"/>
    <cellStyle name="40% - Accent4 2 3 2 8" xfId="7845"/>
    <cellStyle name="40% - Accent4 2 3 2 8 2" xfId="16127"/>
    <cellStyle name="40% - Accent4 2 3 2 8 2 2" xfId="35189"/>
    <cellStyle name="40% - Accent4 2 3 2 8 2 3" xfId="54250"/>
    <cellStyle name="40% - Accent4 2 3 2 8 3" xfId="26911"/>
    <cellStyle name="40% - Accent4 2 3 2 8 4" xfId="45972"/>
    <cellStyle name="40% - Accent4 2 3 2 9" xfId="10339"/>
    <cellStyle name="40% - Accent4 2 3 2 9 2" xfId="18617"/>
    <cellStyle name="40% - Accent4 2 3 2 9 2 2" xfId="37679"/>
    <cellStyle name="40% - Accent4 2 3 2 9 2 3" xfId="56740"/>
    <cellStyle name="40% - Accent4 2 3 2 9 3" xfId="29401"/>
    <cellStyle name="40% - Accent4 2 3 2 9 4" xfId="48462"/>
    <cellStyle name="40% - Accent4 2 3 3" xfId="1776"/>
    <cellStyle name="40% - Accent4 2 3 3 10" xfId="4746"/>
    <cellStyle name="40% - Accent4 2 3 3 10 2" xfId="23856"/>
    <cellStyle name="40% - Accent4 2 3 3 10 3" xfId="42917"/>
    <cellStyle name="40% - Accent4 2 3 3 11" xfId="13072"/>
    <cellStyle name="40% - Accent4 2 3 3 11 2" xfId="32134"/>
    <cellStyle name="40% - Accent4 2 3 3 11 3" xfId="51195"/>
    <cellStyle name="40% - Accent4 2 3 3 12" xfId="21130"/>
    <cellStyle name="40% - Accent4 2 3 3 13" xfId="40191"/>
    <cellStyle name="40% - Accent4 2 3 3 2" xfId="1777"/>
    <cellStyle name="40% - Accent4 2 3 3 2 2" xfId="1778"/>
    <cellStyle name="40% - Accent4 2 3 3 2 2 2" xfId="7854"/>
    <cellStyle name="40% - Accent4 2 3 3 2 2 2 2" xfId="16136"/>
    <cellStyle name="40% - Accent4 2 3 3 2 2 2 2 2" xfId="35198"/>
    <cellStyle name="40% - Accent4 2 3 3 2 2 2 2 3" xfId="54259"/>
    <cellStyle name="40% - Accent4 2 3 3 2 2 2 3" xfId="26920"/>
    <cellStyle name="40% - Accent4 2 3 3 2 2 2 4" xfId="45981"/>
    <cellStyle name="40% - Accent4 2 3 3 2 2 3" xfId="10348"/>
    <cellStyle name="40% - Accent4 2 3 3 2 2 3 2" xfId="18626"/>
    <cellStyle name="40% - Accent4 2 3 3 2 2 3 2 2" xfId="37688"/>
    <cellStyle name="40% - Accent4 2 3 3 2 2 3 2 3" xfId="56749"/>
    <cellStyle name="40% - Accent4 2 3 3 2 2 3 3" xfId="29410"/>
    <cellStyle name="40% - Accent4 2 3 3 2 2 3 4" xfId="48471"/>
    <cellStyle name="40% - Accent4 2 3 3 2 2 4" xfId="4748"/>
    <cellStyle name="40% - Accent4 2 3 3 2 2 4 2" xfId="23858"/>
    <cellStyle name="40% - Accent4 2 3 3 2 2 4 3" xfId="42919"/>
    <cellStyle name="40% - Accent4 2 3 3 2 2 5" xfId="13074"/>
    <cellStyle name="40% - Accent4 2 3 3 2 2 5 2" xfId="32136"/>
    <cellStyle name="40% - Accent4 2 3 3 2 2 5 3" xfId="51197"/>
    <cellStyle name="40% - Accent4 2 3 3 2 2 6" xfId="21132"/>
    <cellStyle name="40% - Accent4 2 3 3 2 2 7" xfId="40193"/>
    <cellStyle name="40% - Accent4 2 3 3 2 3" xfId="7853"/>
    <cellStyle name="40% - Accent4 2 3 3 2 3 2" xfId="16135"/>
    <cellStyle name="40% - Accent4 2 3 3 2 3 2 2" xfId="35197"/>
    <cellStyle name="40% - Accent4 2 3 3 2 3 2 3" xfId="54258"/>
    <cellStyle name="40% - Accent4 2 3 3 2 3 3" xfId="26919"/>
    <cellStyle name="40% - Accent4 2 3 3 2 3 4" xfId="45980"/>
    <cellStyle name="40% - Accent4 2 3 3 2 4" xfId="10347"/>
    <cellStyle name="40% - Accent4 2 3 3 2 4 2" xfId="18625"/>
    <cellStyle name="40% - Accent4 2 3 3 2 4 2 2" xfId="37687"/>
    <cellStyle name="40% - Accent4 2 3 3 2 4 2 3" xfId="56748"/>
    <cellStyle name="40% - Accent4 2 3 3 2 4 3" xfId="29409"/>
    <cellStyle name="40% - Accent4 2 3 3 2 4 4" xfId="48470"/>
    <cellStyle name="40% - Accent4 2 3 3 2 5" xfId="4747"/>
    <cellStyle name="40% - Accent4 2 3 3 2 5 2" xfId="23857"/>
    <cellStyle name="40% - Accent4 2 3 3 2 5 3" xfId="42918"/>
    <cellStyle name="40% - Accent4 2 3 3 2 6" xfId="13073"/>
    <cellStyle name="40% - Accent4 2 3 3 2 6 2" xfId="32135"/>
    <cellStyle name="40% - Accent4 2 3 3 2 6 3" xfId="51196"/>
    <cellStyle name="40% - Accent4 2 3 3 2 7" xfId="21131"/>
    <cellStyle name="40% - Accent4 2 3 3 2 8" xfId="40192"/>
    <cellStyle name="40% - Accent4 2 3 3 3" xfId="1779"/>
    <cellStyle name="40% - Accent4 2 3 3 3 2" xfId="1780"/>
    <cellStyle name="40% - Accent4 2 3 3 3 2 2" xfId="7856"/>
    <cellStyle name="40% - Accent4 2 3 3 3 2 2 2" xfId="16138"/>
    <cellStyle name="40% - Accent4 2 3 3 3 2 2 2 2" xfId="35200"/>
    <cellStyle name="40% - Accent4 2 3 3 3 2 2 2 3" xfId="54261"/>
    <cellStyle name="40% - Accent4 2 3 3 3 2 2 3" xfId="26922"/>
    <cellStyle name="40% - Accent4 2 3 3 3 2 2 4" xfId="45983"/>
    <cellStyle name="40% - Accent4 2 3 3 3 2 3" xfId="10350"/>
    <cellStyle name="40% - Accent4 2 3 3 3 2 3 2" xfId="18628"/>
    <cellStyle name="40% - Accent4 2 3 3 3 2 3 2 2" xfId="37690"/>
    <cellStyle name="40% - Accent4 2 3 3 3 2 3 2 3" xfId="56751"/>
    <cellStyle name="40% - Accent4 2 3 3 3 2 3 3" xfId="29412"/>
    <cellStyle name="40% - Accent4 2 3 3 3 2 3 4" xfId="48473"/>
    <cellStyle name="40% - Accent4 2 3 3 3 2 4" xfId="4750"/>
    <cellStyle name="40% - Accent4 2 3 3 3 2 4 2" xfId="23860"/>
    <cellStyle name="40% - Accent4 2 3 3 3 2 4 3" xfId="42921"/>
    <cellStyle name="40% - Accent4 2 3 3 3 2 5" xfId="13076"/>
    <cellStyle name="40% - Accent4 2 3 3 3 2 5 2" xfId="32138"/>
    <cellStyle name="40% - Accent4 2 3 3 3 2 5 3" xfId="51199"/>
    <cellStyle name="40% - Accent4 2 3 3 3 2 6" xfId="21134"/>
    <cellStyle name="40% - Accent4 2 3 3 3 2 7" xfId="40195"/>
    <cellStyle name="40% - Accent4 2 3 3 3 3" xfId="7855"/>
    <cellStyle name="40% - Accent4 2 3 3 3 3 2" xfId="16137"/>
    <cellStyle name="40% - Accent4 2 3 3 3 3 2 2" xfId="35199"/>
    <cellStyle name="40% - Accent4 2 3 3 3 3 2 3" xfId="54260"/>
    <cellStyle name="40% - Accent4 2 3 3 3 3 3" xfId="26921"/>
    <cellStyle name="40% - Accent4 2 3 3 3 3 4" xfId="45982"/>
    <cellStyle name="40% - Accent4 2 3 3 3 4" xfId="10349"/>
    <cellStyle name="40% - Accent4 2 3 3 3 4 2" xfId="18627"/>
    <cellStyle name="40% - Accent4 2 3 3 3 4 2 2" xfId="37689"/>
    <cellStyle name="40% - Accent4 2 3 3 3 4 2 3" xfId="56750"/>
    <cellStyle name="40% - Accent4 2 3 3 3 4 3" xfId="29411"/>
    <cellStyle name="40% - Accent4 2 3 3 3 4 4" xfId="48472"/>
    <cellStyle name="40% - Accent4 2 3 3 3 5" xfId="4749"/>
    <cellStyle name="40% - Accent4 2 3 3 3 5 2" xfId="23859"/>
    <cellStyle name="40% - Accent4 2 3 3 3 5 3" xfId="42920"/>
    <cellStyle name="40% - Accent4 2 3 3 3 6" xfId="13075"/>
    <cellStyle name="40% - Accent4 2 3 3 3 6 2" xfId="32137"/>
    <cellStyle name="40% - Accent4 2 3 3 3 6 3" xfId="51198"/>
    <cellStyle name="40% - Accent4 2 3 3 3 7" xfId="21133"/>
    <cellStyle name="40% - Accent4 2 3 3 3 8" xfId="40194"/>
    <cellStyle name="40% - Accent4 2 3 3 4" xfId="1781"/>
    <cellStyle name="40% - Accent4 2 3 3 4 2" xfId="7857"/>
    <cellStyle name="40% - Accent4 2 3 3 4 2 2" xfId="16139"/>
    <cellStyle name="40% - Accent4 2 3 3 4 2 2 2" xfId="35201"/>
    <cellStyle name="40% - Accent4 2 3 3 4 2 2 3" xfId="54262"/>
    <cellStyle name="40% - Accent4 2 3 3 4 2 3" xfId="26923"/>
    <cellStyle name="40% - Accent4 2 3 3 4 2 4" xfId="45984"/>
    <cellStyle name="40% - Accent4 2 3 3 4 3" xfId="10351"/>
    <cellStyle name="40% - Accent4 2 3 3 4 3 2" xfId="18629"/>
    <cellStyle name="40% - Accent4 2 3 3 4 3 2 2" xfId="37691"/>
    <cellStyle name="40% - Accent4 2 3 3 4 3 2 3" xfId="56752"/>
    <cellStyle name="40% - Accent4 2 3 3 4 3 3" xfId="29413"/>
    <cellStyle name="40% - Accent4 2 3 3 4 3 4" xfId="48474"/>
    <cellStyle name="40% - Accent4 2 3 3 4 4" xfId="4751"/>
    <cellStyle name="40% - Accent4 2 3 3 4 4 2" xfId="23861"/>
    <cellStyle name="40% - Accent4 2 3 3 4 4 3" xfId="42922"/>
    <cellStyle name="40% - Accent4 2 3 3 4 5" xfId="13077"/>
    <cellStyle name="40% - Accent4 2 3 3 4 5 2" xfId="32139"/>
    <cellStyle name="40% - Accent4 2 3 3 4 5 3" xfId="51200"/>
    <cellStyle name="40% - Accent4 2 3 3 4 6" xfId="21135"/>
    <cellStyle name="40% - Accent4 2 3 3 4 7" xfId="40196"/>
    <cellStyle name="40% - Accent4 2 3 3 5" xfId="1782"/>
    <cellStyle name="40% - Accent4 2 3 3 5 2" xfId="7858"/>
    <cellStyle name="40% - Accent4 2 3 3 5 2 2" xfId="16140"/>
    <cellStyle name="40% - Accent4 2 3 3 5 2 2 2" xfId="35202"/>
    <cellStyle name="40% - Accent4 2 3 3 5 2 2 3" xfId="54263"/>
    <cellStyle name="40% - Accent4 2 3 3 5 2 3" xfId="26924"/>
    <cellStyle name="40% - Accent4 2 3 3 5 2 4" xfId="45985"/>
    <cellStyle name="40% - Accent4 2 3 3 5 3" xfId="10352"/>
    <cellStyle name="40% - Accent4 2 3 3 5 3 2" xfId="18630"/>
    <cellStyle name="40% - Accent4 2 3 3 5 3 2 2" xfId="37692"/>
    <cellStyle name="40% - Accent4 2 3 3 5 3 2 3" xfId="56753"/>
    <cellStyle name="40% - Accent4 2 3 3 5 3 3" xfId="29414"/>
    <cellStyle name="40% - Accent4 2 3 3 5 3 4" xfId="48475"/>
    <cellStyle name="40% - Accent4 2 3 3 5 4" xfId="4752"/>
    <cellStyle name="40% - Accent4 2 3 3 5 4 2" xfId="23862"/>
    <cellStyle name="40% - Accent4 2 3 3 5 4 3" xfId="42923"/>
    <cellStyle name="40% - Accent4 2 3 3 5 5" xfId="13078"/>
    <cellStyle name="40% - Accent4 2 3 3 5 5 2" xfId="32140"/>
    <cellStyle name="40% - Accent4 2 3 3 5 5 3" xfId="51201"/>
    <cellStyle name="40% - Accent4 2 3 3 5 6" xfId="21136"/>
    <cellStyle name="40% - Accent4 2 3 3 5 7" xfId="40197"/>
    <cellStyle name="40% - Accent4 2 3 3 6" xfId="4753"/>
    <cellStyle name="40% - Accent4 2 3 3 6 2" xfId="13079"/>
    <cellStyle name="40% - Accent4 2 3 3 6 2 2" xfId="32141"/>
    <cellStyle name="40% - Accent4 2 3 3 6 2 3" xfId="51202"/>
    <cellStyle name="40% - Accent4 2 3 3 6 3" xfId="23863"/>
    <cellStyle name="40% - Accent4 2 3 3 6 4" xfId="42924"/>
    <cellStyle name="40% - Accent4 2 3 3 7" xfId="6001"/>
    <cellStyle name="40% - Accent4 2 3 3 7 2" xfId="14283"/>
    <cellStyle name="40% - Accent4 2 3 3 7 2 2" xfId="33345"/>
    <cellStyle name="40% - Accent4 2 3 3 7 2 3" xfId="52406"/>
    <cellStyle name="40% - Accent4 2 3 3 7 3" xfId="25067"/>
    <cellStyle name="40% - Accent4 2 3 3 7 4" xfId="44128"/>
    <cellStyle name="40% - Accent4 2 3 3 8" xfId="7852"/>
    <cellStyle name="40% - Accent4 2 3 3 8 2" xfId="16134"/>
    <cellStyle name="40% - Accent4 2 3 3 8 2 2" xfId="35196"/>
    <cellStyle name="40% - Accent4 2 3 3 8 2 3" xfId="54257"/>
    <cellStyle name="40% - Accent4 2 3 3 8 3" xfId="26918"/>
    <cellStyle name="40% - Accent4 2 3 3 8 4" xfId="45979"/>
    <cellStyle name="40% - Accent4 2 3 3 9" xfId="10346"/>
    <cellStyle name="40% - Accent4 2 3 3 9 2" xfId="18624"/>
    <cellStyle name="40% - Accent4 2 3 3 9 2 2" xfId="37686"/>
    <cellStyle name="40% - Accent4 2 3 3 9 2 3" xfId="56747"/>
    <cellStyle name="40% - Accent4 2 3 3 9 3" xfId="29408"/>
    <cellStyle name="40% - Accent4 2 3 3 9 4" xfId="48469"/>
    <cellStyle name="40% - Accent4 2 3 4" xfId="1783"/>
    <cellStyle name="40% - Accent4 2 3 4 10" xfId="13080"/>
    <cellStyle name="40% - Accent4 2 3 4 10 2" xfId="32142"/>
    <cellStyle name="40% - Accent4 2 3 4 10 3" xfId="51203"/>
    <cellStyle name="40% - Accent4 2 3 4 11" xfId="21137"/>
    <cellStyle name="40% - Accent4 2 3 4 12" xfId="40198"/>
    <cellStyle name="40% - Accent4 2 3 4 2" xfId="1784"/>
    <cellStyle name="40% - Accent4 2 3 4 2 2" xfId="1785"/>
    <cellStyle name="40% - Accent4 2 3 4 2 2 2" xfId="7861"/>
    <cellStyle name="40% - Accent4 2 3 4 2 2 2 2" xfId="16143"/>
    <cellStyle name="40% - Accent4 2 3 4 2 2 2 2 2" xfId="35205"/>
    <cellStyle name="40% - Accent4 2 3 4 2 2 2 2 3" xfId="54266"/>
    <cellStyle name="40% - Accent4 2 3 4 2 2 2 3" xfId="26927"/>
    <cellStyle name="40% - Accent4 2 3 4 2 2 2 4" xfId="45988"/>
    <cellStyle name="40% - Accent4 2 3 4 2 2 3" xfId="10355"/>
    <cellStyle name="40% - Accent4 2 3 4 2 2 3 2" xfId="18633"/>
    <cellStyle name="40% - Accent4 2 3 4 2 2 3 2 2" xfId="37695"/>
    <cellStyle name="40% - Accent4 2 3 4 2 2 3 2 3" xfId="56756"/>
    <cellStyle name="40% - Accent4 2 3 4 2 2 3 3" xfId="29417"/>
    <cellStyle name="40% - Accent4 2 3 4 2 2 3 4" xfId="48478"/>
    <cellStyle name="40% - Accent4 2 3 4 2 2 4" xfId="4756"/>
    <cellStyle name="40% - Accent4 2 3 4 2 2 4 2" xfId="23866"/>
    <cellStyle name="40% - Accent4 2 3 4 2 2 4 3" xfId="42927"/>
    <cellStyle name="40% - Accent4 2 3 4 2 2 5" xfId="13082"/>
    <cellStyle name="40% - Accent4 2 3 4 2 2 5 2" xfId="32144"/>
    <cellStyle name="40% - Accent4 2 3 4 2 2 5 3" xfId="51205"/>
    <cellStyle name="40% - Accent4 2 3 4 2 2 6" xfId="21139"/>
    <cellStyle name="40% - Accent4 2 3 4 2 2 7" xfId="40200"/>
    <cellStyle name="40% - Accent4 2 3 4 2 3" xfId="7860"/>
    <cellStyle name="40% - Accent4 2 3 4 2 3 2" xfId="16142"/>
    <cellStyle name="40% - Accent4 2 3 4 2 3 2 2" xfId="35204"/>
    <cellStyle name="40% - Accent4 2 3 4 2 3 2 3" xfId="54265"/>
    <cellStyle name="40% - Accent4 2 3 4 2 3 3" xfId="26926"/>
    <cellStyle name="40% - Accent4 2 3 4 2 3 4" xfId="45987"/>
    <cellStyle name="40% - Accent4 2 3 4 2 4" xfId="10354"/>
    <cellStyle name="40% - Accent4 2 3 4 2 4 2" xfId="18632"/>
    <cellStyle name="40% - Accent4 2 3 4 2 4 2 2" xfId="37694"/>
    <cellStyle name="40% - Accent4 2 3 4 2 4 2 3" xfId="56755"/>
    <cellStyle name="40% - Accent4 2 3 4 2 4 3" xfId="29416"/>
    <cellStyle name="40% - Accent4 2 3 4 2 4 4" xfId="48477"/>
    <cellStyle name="40% - Accent4 2 3 4 2 5" xfId="4755"/>
    <cellStyle name="40% - Accent4 2 3 4 2 5 2" xfId="23865"/>
    <cellStyle name="40% - Accent4 2 3 4 2 5 3" xfId="42926"/>
    <cellStyle name="40% - Accent4 2 3 4 2 6" xfId="13081"/>
    <cellStyle name="40% - Accent4 2 3 4 2 6 2" xfId="32143"/>
    <cellStyle name="40% - Accent4 2 3 4 2 6 3" xfId="51204"/>
    <cellStyle name="40% - Accent4 2 3 4 2 7" xfId="21138"/>
    <cellStyle name="40% - Accent4 2 3 4 2 8" xfId="40199"/>
    <cellStyle name="40% - Accent4 2 3 4 3" xfId="1786"/>
    <cellStyle name="40% - Accent4 2 3 4 3 2" xfId="7862"/>
    <cellStyle name="40% - Accent4 2 3 4 3 2 2" xfId="16144"/>
    <cellStyle name="40% - Accent4 2 3 4 3 2 2 2" xfId="35206"/>
    <cellStyle name="40% - Accent4 2 3 4 3 2 2 3" xfId="54267"/>
    <cellStyle name="40% - Accent4 2 3 4 3 2 3" xfId="26928"/>
    <cellStyle name="40% - Accent4 2 3 4 3 2 4" xfId="45989"/>
    <cellStyle name="40% - Accent4 2 3 4 3 3" xfId="10356"/>
    <cellStyle name="40% - Accent4 2 3 4 3 3 2" xfId="18634"/>
    <cellStyle name="40% - Accent4 2 3 4 3 3 2 2" xfId="37696"/>
    <cellStyle name="40% - Accent4 2 3 4 3 3 2 3" xfId="56757"/>
    <cellStyle name="40% - Accent4 2 3 4 3 3 3" xfId="29418"/>
    <cellStyle name="40% - Accent4 2 3 4 3 3 4" xfId="48479"/>
    <cellStyle name="40% - Accent4 2 3 4 3 4" xfId="4757"/>
    <cellStyle name="40% - Accent4 2 3 4 3 4 2" xfId="23867"/>
    <cellStyle name="40% - Accent4 2 3 4 3 4 3" xfId="42928"/>
    <cellStyle name="40% - Accent4 2 3 4 3 5" xfId="13083"/>
    <cellStyle name="40% - Accent4 2 3 4 3 5 2" xfId="32145"/>
    <cellStyle name="40% - Accent4 2 3 4 3 5 3" xfId="51206"/>
    <cellStyle name="40% - Accent4 2 3 4 3 6" xfId="21140"/>
    <cellStyle name="40% - Accent4 2 3 4 3 7" xfId="40201"/>
    <cellStyle name="40% - Accent4 2 3 4 4" xfId="1787"/>
    <cellStyle name="40% - Accent4 2 3 4 4 2" xfId="7863"/>
    <cellStyle name="40% - Accent4 2 3 4 4 2 2" xfId="16145"/>
    <cellStyle name="40% - Accent4 2 3 4 4 2 2 2" xfId="35207"/>
    <cellStyle name="40% - Accent4 2 3 4 4 2 2 3" xfId="54268"/>
    <cellStyle name="40% - Accent4 2 3 4 4 2 3" xfId="26929"/>
    <cellStyle name="40% - Accent4 2 3 4 4 2 4" xfId="45990"/>
    <cellStyle name="40% - Accent4 2 3 4 4 3" xfId="10357"/>
    <cellStyle name="40% - Accent4 2 3 4 4 3 2" xfId="18635"/>
    <cellStyle name="40% - Accent4 2 3 4 4 3 2 2" xfId="37697"/>
    <cellStyle name="40% - Accent4 2 3 4 4 3 2 3" xfId="56758"/>
    <cellStyle name="40% - Accent4 2 3 4 4 3 3" xfId="29419"/>
    <cellStyle name="40% - Accent4 2 3 4 4 3 4" xfId="48480"/>
    <cellStyle name="40% - Accent4 2 3 4 4 4" xfId="4758"/>
    <cellStyle name="40% - Accent4 2 3 4 4 4 2" xfId="23868"/>
    <cellStyle name="40% - Accent4 2 3 4 4 4 3" xfId="42929"/>
    <cellStyle name="40% - Accent4 2 3 4 4 5" xfId="13084"/>
    <cellStyle name="40% - Accent4 2 3 4 4 5 2" xfId="32146"/>
    <cellStyle name="40% - Accent4 2 3 4 4 5 3" xfId="51207"/>
    <cellStyle name="40% - Accent4 2 3 4 4 6" xfId="21141"/>
    <cellStyle name="40% - Accent4 2 3 4 4 7" xfId="40202"/>
    <cellStyle name="40% - Accent4 2 3 4 5" xfId="4759"/>
    <cellStyle name="40% - Accent4 2 3 4 5 2" xfId="13085"/>
    <cellStyle name="40% - Accent4 2 3 4 5 2 2" xfId="32147"/>
    <cellStyle name="40% - Accent4 2 3 4 5 2 3" xfId="51208"/>
    <cellStyle name="40% - Accent4 2 3 4 5 3" xfId="23869"/>
    <cellStyle name="40% - Accent4 2 3 4 5 4" xfId="42930"/>
    <cellStyle name="40% - Accent4 2 3 4 6" xfId="5817"/>
    <cellStyle name="40% - Accent4 2 3 4 6 2" xfId="14099"/>
    <cellStyle name="40% - Accent4 2 3 4 6 2 2" xfId="33161"/>
    <cellStyle name="40% - Accent4 2 3 4 6 2 3" xfId="52222"/>
    <cellStyle name="40% - Accent4 2 3 4 6 3" xfId="24883"/>
    <cellStyle name="40% - Accent4 2 3 4 6 4" xfId="43944"/>
    <cellStyle name="40% - Accent4 2 3 4 7" xfId="7859"/>
    <cellStyle name="40% - Accent4 2 3 4 7 2" xfId="16141"/>
    <cellStyle name="40% - Accent4 2 3 4 7 2 2" xfId="35203"/>
    <cellStyle name="40% - Accent4 2 3 4 7 2 3" xfId="54264"/>
    <cellStyle name="40% - Accent4 2 3 4 7 3" xfId="26925"/>
    <cellStyle name="40% - Accent4 2 3 4 7 4" xfId="45986"/>
    <cellStyle name="40% - Accent4 2 3 4 8" xfId="10353"/>
    <cellStyle name="40% - Accent4 2 3 4 8 2" xfId="18631"/>
    <cellStyle name="40% - Accent4 2 3 4 8 2 2" xfId="37693"/>
    <cellStyle name="40% - Accent4 2 3 4 8 2 3" xfId="56754"/>
    <cellStyle name="40% - Accent4 2 3 4 8 3" xfId="29415"/>
    <cellStyle name="40% - Accent4 2 3 4 8 4" xfId="48476"/>
    <cellStyle name="40% - Accent4 2 3 4 9" xfId="4754"/>
    <cellStyle name="40% - Accent4 2 3 4 9 2" xfId="23864"/>
    <cellStyle name="40% - Accent4 2 3 4 9 3" xfId="42925"/>
    <cellStyle name="40% - Accent4 2 3 5" xfId="1788"/>
    <cellStyle name="40% - Accent4 2 3 5 2" xfId="1789"/>
    <cellStyle name="40% - Accent4 2 3 5 2 2" xfId="7865"/>
    <cellStyle name="40% - Accent4 2 3 5 2 2 2" xfId="16147"/>
    <cellStyle name="40% - Accent4 2 3 5 2 2 2 2" xfId="35209"/>
    <cellStyle name="40% - Accent4 2 3 5 2 2 2 3" xfId="54270"/>
    <cellStyle name="40% - Accent4 2 3 5 2 2 3" xfId="26931"/>
    <cellStyle name="40% - Accent4 2 3 5 2 2 4" xfId="45992"/>
    <cellStyle name="40% - Accent4 2 3 5 2 3" xfId="10359"/>
    <cellStyle name="40% - Accent4 2 3 5 2 3 2" xfId="18637"/>
    <cellStyle name="40% - Accent4 2 3 5 2 3 2 2" xfId="37699"/>
    <cellStyle name="40% - Accent4 2 3 5 2 3 2 3" xfId="56760"/>
    <cellStyle name="40% - Accent4 2 3 5 2 3 3" xfId="29421"/>
    <cellStyle name="40% - Accent4 2 3 5 2 3 4" xfId="48482"/>
    <cellStyle name="40% - Accent4 2 3 5 2 4" xfId="4761"/>
    <cellStyle name="40% - Accent4 2 3 5 2 4 2" xfId="23871"/>
    <cellStyle name="40% - Accent4 2 3 5 2 4 3" xfId="42932"/>
    <cellStyle name="40% - Accent4 2 3 5 2 5" xfId="13087"/>
    <cellStyle name="40% - Accent4 2 3 5 2 5 2" xfId="32149"/>
    <cellStyle name="40% - Accent4 2 3 5 2 5 3" xfId="51210"/>
    <cellStyle name="40% - Accent4 2 3 5 2 6" xfId="21143"/>
    <cellStyle name="40% - Accent4 2 3 5 2 7" xfId="40204"/>
    <cellStyle name="40% - Accent4 2 3 5 3" xfId="7864"/>
    <cellStyle name="40% - Accent4 2 3 5 3 2" xfId="16146"/>
    <cellStyle name="40% - Accent4 2 3 5 3 2 2" xfId="35208"/>
    <cellStyle name="40% - Accent4 2 3 5 3 2 3" xfId="54269"/>
    <cellStyle name="40% - Accent4 2 3 5 3 3" xfId="26930"/>
    <cellStyle name="40% - Accent4 2 3 5 3 4" xfId="45991"/>
    <cellStyle name="40% - Accent4 2 3 5 4" xfId="10358"/>
    <cellStyle name="40% - Accent4 2 3 5 4 2" xfId="18636"/>
    <cellStyle name="40% - Accent4 2 3 5 4 2 2" xfId="37698"/>
    <cellStyle name="40% - Accent4 2 3 5 4 2 3" xfId="56759"/>
    <cellStyle name="40% - Accent4 2 3 5 4 3" xfId="29420"/>
    <cellStyle name="40% - Accent4 2 3 5 4 4" xfId="48481"/>
    <cellStyle name="40% - Accent4 2 3 5 5" xfId="4760"/>
    <cellStyle name="40% - Accent4 2 3 5 5 2" xfId="23870"/>
    <cellStyle name="40% - Accent4 2 3 5 5 3" xfId="42931"/>
    <cellStyle name="40% - Accent4 2 3 5 6" xfId="13086"/>
    <cellStyle name="40% - Accent4 2 3 5 6 2" xfId="32148"/>
    <cellStyle name="40% - Accent4 2 3 5 6 3" xfId="51209"/>
    <cellStyle name="40% - Accent4 2 3 5 7" xfId="21142"/>
    <cellStyle name="40% - Accent4 2 3 5 8" xfId="40203"/>
    <cellStyle name="40% - Accent4 2 3 6" xfId="1790"/>
    <cellStyle name="40% - Accent4 2 3 6 2" xfId="1791"/>
    <cellStyle name="40% - Accent4 2 3 6 2 2" xfId="7867"/>
    <cellStyle name="40% - Accent4 2 3 6 2 2 2" xfId="16149"/>
    <cellStyle name="40% - Accent4 2 3 6 2 2 2 2" xfId="35211"/>
    <cellStyle name="40% - Accent4 2 3 6 2 2 2 3" xfId="54272"/>
    <cellStyle name="40% - Accent4 2 3 6 2 2 3" xfId="26933"/>
    <cellStyle name="40% - Accent4 2 3 6 2 2 4" xfId="45994"/>
    <cellStyle name="40% - Accent4 2 3 6 2 3" xfId="10361"/>
    <cellStyle name="40% - Accent4 2 3 6 2 3 2" xfId="18639"/>
    <cellStyle name="40% - Accent4 2 3 6 2 3 2 2" xfId="37701"/>
    <cellStyle name="40% - Accent4 2 3 6 2 3 2 3" xfId="56762"/>
    <cellStyle name="40% - Accent4 2 3 6 2 3 3" xfId="29423"/>
    <cellStyle name="40% - Accent4 2 3 6 2 3 4" xfId="48484"/>
    <cellStyle name="40% - Accent4 2 3 6 2 4" xfId="4763"/>
    <cellStyle name="40% - Accent4 2 3 6 2 4 2" xfId="23873"/>
    <cellStyle name="40% - Accent4 2 3 6 2 4 3" xfId="42934"/>
    <cellStyle name="40% - Accent4 2 3 6 2 5" xfId="13089"/>
    <cellStyle name="40% - Accent4 2 3 6 2 5 2" xfId="32151"/>
    <cellStyle name="40% - Accent4 2 3 6 2 5 3" xfId="51212"/>
    <cellStyle name="40% - Accent4 2 3 6 2 6" xfId="21145"/>
    <cellStyle name="40% - Accent4 2 3 6 2 7" xfId="40206"/>
    <cellStyle name="40% - Accent4 2 3 6 3" xfId="7866"/>
    <cellStyle name="40% - Accent4 2 3 6 3 2" xfId="16148"/>
    <cellStyle name="40% - Accent4 2 3 6 3 2 2" xfId="35210"/>
    <cellStyle name="40% - Accent4 2 3 6 3 2 3" xfId="54271"/>
    <cellStyle name="40% - Accent4 2 3 6 3 3" xfId="26932"/>
    <cellStyle name="40% - Accent4 2 3 6 3 4" xfId="45993"/>
    <cellStyle name="40% - Accent4 2 3 6 4" xfId="10360"/>
    <cellStyle name="40% - Accent4 2 3 6 4 2" xfId="18638"/>
    <cellStyle name="40% - Accent4 2 3 6 4 2 2" xfId="37700"/>
    <cellStyle name="40% - Accent4 2 3 6 4 2 3" xfId="56761"/>
    <cellStyle name="40% - Accent4 2 3 6 4 3" xfId="29422"/>
    <cellStyle name="40% - Accent4 2 3 6 4 4" xfId="48483"/>
    <cellStyle name="40% - Accent4 2 3 6 5" xfId="4762"/>
    <cellStyle name="40% - Accent4 2 3 6 5 2" xfId="23872"/>
    <cellStyle name="40% - Accent4 2 3 6 5 3" xfId="42933"/>
    <cellStyle name="40% - Accent4 2 3 6 6" xfId="13088"/>
    <cellStyle name="40% - Accent4 2 3 6 6 2" xfId="32150"/>
    <cellStyle name="40% - Accent4 2 3 6 6 3" xfId="51211"/>
    <cellStyle name="40% - Accent4 2 3 6 7" xfId="21144"/>
    <cellStyle name="40% - Accent4 2 3 6 8" xfId="40205"/>
    <cellStyle name="40% - Accent4 2 3 7" xfId="1792"/>
    <cellStyle name="40% - Accent4 2 3 7 2" xfId="7868"/>
    <cellStyle name="40% - Accent4 2 3 7 2 2" xfId="16150"/>
    <cellStyle name="40% - Accent4 2 3 7 2 2 2" xfId="35212"/>
    <cellStyle name="40% - Accent4 2 3 7 2 2 3" xfId="54273"/>
    <cellStyle name="40% - Accent4 2 3 7 2 3" xfId="26934"/>
    <cellStyle name="40% - Accent4 2 3 7 2 4" xfId="45995"/>
    <cellStyle name="40% - Accent4 2 3 7 3" xfId="10362"/>
    <cellStyle name="40% - Accent4 2 3 7 3 2" xfId="18640"/>
    <cellStyle name="40% - Accent4 2 3 7 3 2 2" xfId="37702"/>
    <cellStyle name="40% - Accent4 2 3 7 3 2 3" xfId="56763"/>
    <cellStyle name="40% - Accent4 2 3 7 3 3" xfId="29424"/>
    <cellStyle name="40% - Accent4 2 3 7 3 4" xfId="48485"/>
    <cellStyle name="40% - Accent4 2 3 7 4" xfId="4764"/>
    <cellStyle name="40% - Accent4 2 3 7 4 2" xfId="23874"/>
    <cellStyle name="40% - Accent4 2 3 7 4 3" xfId="42935"/>
    <cellStyle name="40% - Accent4 2 3 7 5" xfId="13090"/>
    <cellStyle name="40% - Accent4 2 3 7 5 2" xfId="32152"/>
    <cellStyle name="40% - Accent4 2 3 7 5 3" xfId="51213"/>
    <cellStyle name="40% - Accent4 2 3 7 6" xfId="21146"/>
    <cellStyle name="40% - Accent4 2 3 7 7" xfId="40207"/>
    <cellStyle name="40% - Accent4 2 3 8" xfId="1793"/>
    <cellStyle name="40% - Accent4 2 3 8 2" xfId="7869"/>
    <cellStyle name="40% - Accent4 2 3 8 2 2" xfId="16151"/>
    <cellStyle name="40% - Accent4 2 3 8 2 2 2" xfId="35213"/>
    <cellStyle name="40% - Accent4 2 3 8 2 2 3" xfId="54274"/>
    <cellStyle name="40% - Accent4 2 3 8 2 3" xfId="26935"/>
    <cellStyle name="40% - Accent4 2 3 8 2 4" xfId="45996"/>
    <cellStyle name="40% - Accent4 2 3 8 3" xfId="10363"/>
    <cellStyle name="40% - Accent4 2 3 8 3 2" xfId="18641"/>
    <cellStyle name="40% - Accent4 2 3 8 3 2 2" xfId="37703"/>
    <cellStyle name="40% - Accent4 2 3 8 3 2 3" xfId="56764"/>
    <cellStyle name="40% - Accent4 2 3 8 3 3" xfId="29425"/>
    <cellStyle name="40% - Accent4 2 3 8 3 4" xfId="48486"/>
    <cellStyle name="40% - Accent4 2 3 8 4" xfId="4765"/>
    <cellStyle name="40% - Accent4 2 3 8 4 2" xfId="23875"/>
    <cellStyle name="40% - Accent4 2 3 8 4 3" xfId="42936"/>
    <cellStyle name="40% - Accent4 2 3 8 5" xfId="13091"/>
    <cellStyle name="40% - Accent4 2 3 8 5 2" xfId="32153"/>
    <cellStyle name="40% - Accent4 2 3 8 5 3" xfId="51214"/>
    <cellStyle name="40% - Accent4 2 3 8 6" xfId="21147"/>
    <cellStyle name="40% - Accent4 2 3 8 7" xfId="40208"/>
    <cellStyle name="40% - Accent4 2 3 9" xfId="4766"/>
    <cellStyle name="40% - Accent4 2 3 9 2" xfId="13092"/>
    <cellStyle name="40% - Accent4 2 3 9 2 2" xfId="32154"/>
    <cellStyle name="40% - Accent4 2 3 9 2 3" xfId="51215"/>
    <cellStyle name="40% - Accent4 2 3 9 3" xfId="23876"/>
    <cellStyle name="40% - Accent4 2 3 9 4" xfId="42937"/>
    <cellStyle name="40% - Accent4 2 4" xfId="1794"/>
    <cellStyle name="40% - Accent4 2 4 10" xfId="4767"/>
    <cellStyle name="40% - Accent4 2 4 10 2" xfId="23877"/>
    <cellStyle name="40% - Accent4 2 4 10 3" xfId="42938"/>
    <cellStyle name="40% - Accent4 2 4 11" xfId="13093"/>
    <cellStyle name="40% - Accent4 2 4 11 2" xfId="32155"/>
    <cellStyle name="40% - Accent4 2 4 11 3" xfId="51216"/>
    <cellStyle name="40% - Accent4 2 4 12" xfId="21148"/>
    <cellStyle name="40% - Accent4 2 4 13" xfId="40209"/>
    <cellStyle name="40% - Accent4 2 4 2" xfId="1795"/>
    <cellStyle name="40% - Accent4 2 4 2 2" xfId="1796"/>
    <cellStyle name="40% - Accent4 2 4 2 2 2" xfId="7872"/>
    <cellStyle name="40% - Accent4 2 4 2 2 2 2" xfId="16154"/>
    <cellStyle name="40% - Accent4 2 4 2 2 2 2 2" xfId="35216"/>
    <cellStyle name="40% - Accent4 2 4 2 2 2 2 3" xfId="54277"/>
    <cellStyle name="40% - Accent4 2 4 2 2 2 3" xfId="26938"/>
    <cellStyle name="40% - Accent4 2 4 2 2 2 4" xfId="45999"/>
    <cellStyle name="40% - Accent4 2 4 2 2 3" xfId="10366"/>
    <cellStyle name="40% - Accent4 2 4 2 2 3 2" xfId="18644"/>
    <cellStyle name="40% - Accent4 2 4 2 2 3 2 2" xfId="37706"/>
    <cellStyle name="40% - Accent4 2 4 2 2 3 2 3" xfId="56767"/>
    <cellStyle name="40% - Accent4 2 4 2 2 3 3" xfId="29428"/>
    <cellStyle name="40% - Accent4 2 4 2 2 3 4" xfId="48489"/>
    <cellStyle name="40% - Accent4 2 4 2 2 4" xfId="4769"/>
    <cellStyle name="40% - Accent4 2 4 2 2 4 2" xfId="23879"/>
    <cellStyle name="40% - Accent4 2 4 2 2 4 3" xfId="42940"/>
    <cellStyle name="40% - Accent4 2 4 2 2 5" xfId="13095"/>
    <cellStyle name="40% - Accent4 2 4 2 2 5 2" xfId="32157"/>
    <cellStyle name="40% - Accent4 2 4 2 2 5 3" xfId="51218"/>
    <cellStyle name="40% - Accent4 2 4 2 2 6" xfId="21150"/>
    <cellStyle name="40% - Accent4 2 4 2 2 7" xfId="40211"/>
    <cellStyle name="40% - Accent4 2 4 2 3" xfId="7871"/>
    <cellStyle name="40% - Accent4 2 4 2 3 2" xfId="16153"/>
    <cellStyle name="40% - Accent4 2 4 2 3 2 2" xfId="35215"/>
    <cellStyle name="40% - Accent4 2 4 2 3 2 3" xfId="54276"/>
    <cellStyle name="40% - Accent4 2 4 2 3 3" xfId="26937"/>
    <cellStyle name="40% - Accent4 2 4 2 3 4" xfId="45998"/>
    <cellStyle name="40% - Accent4 2 4 2 4" xfId="10365"/>
    <cellStyle name="40% - Accent4 2 4 2 4 2" xfId="18643"/>
    <cellStyle name="40% - Accent4 2 4 2 4 2 2" xfId="37705"/>
    <cellStyle name="40% - Accent4 2 4 2 4 2 3" xfId="56766"/>
    <cellStyle name="40% - Accent4 2 4 2 4 3" xfId="29427"/>
    <cellStyle name="40% - Accent4 2 4 2 4 4" xfId="48488"/>
    <cellStyle name="40% - Accent4 2 4 2 5" xfId="4768"/>
    <cellStyle name="40% - Accent4 2 4 2 5 2" xfId="23878"/>
    <cellStyle name="40% - Accent4 2 4 2 5 3" xfId="42939"/>
    <cellStyle name="40% - Accent4 2 4 2 6" xfId="13094"/>
    <cellStyle name="40% - Accent4 2 4 2 6 2" xfId="32156"/>
    <cellStyle name="40% - Accent4 2 4 2 6 3" xfId="51217"/>
    <cellStyle name="40% - Accent4 2 4 2 7" xfId="21149"/>
    <cellStyle name="40% - Accent4 2 4 2 8" xfId="40210"/>
    <cellStyle name="40% - Accent4 2 4 3" xfId="1797"/>
    <cellStyle name="40% - Accent4 2 4 3 2" xfId="1798"/>
    <cellStyle name="40% - Accent4 2 4 3 2 2" xfId="7874"/>
    <cellStyle name="40% - Accent4 2 4 3 2 2 2" xfId="16156"/>
    <cellStyle name="40% - Accent4 2 4 3 2 2 2 2" xfId="35218"/>
    <cellStyle name="40% - Accent4 2 4 3 2 2 2 3" xfId="54279"/>
    <cellStyle name="40% - Accent4 2 4 3 2 2 3" xfId="26940"/>
    <cellStyle name="40% - Accent4 2 4 3 2 2 4" xfId="46001"/>
    <cellStyle name="40% - Accent4 2 4 3 2 3" xfId="10368"/>
    <cellStyle name="40% - Accent4 2 4 3 2 3 2" xfId="18646"/>
    <cellStyle name="40% - Accent4 2 4 3 2 3 2 2" xfId="37708"/>
    <cellStyle name="40% - Accent4 2 4 3 2 3 2 3" xfId="56769"/>
    <cellStyle name="40% - Accent4 2 4 3 2 3 3" xfId="29430"/>
    <cellStyle name="40% - Accent4 2 4 3 2 3 4" xfId="48491"/>
    <cellStyle name="40% - Accent4 2 4 3 2 4" xfId="4771"/>
    <cellStyle name="40% - Accent4 2 4 3 2 4 2" xfId="23881"/>
    <cellStyle name="40% - Accent4 2 4 3 2 4 3" xfId="42942"/>
    <cellStyle name="40% - Accent4 2 4 3 2 5" xfId="13097"/>
    <cellStyle name="40% - Accent4 2 4 3 2 5 2" xfId="32159"/>
    <cellStyle name="40% - Accent4 2 4 3 2 5 3" xfId="51220"/>
    <cellStyle name="40% - Accent4 2 4 3 2 6" xfId="21152"/>
    <cellStyle name="40% - Accent4 2 4 3 2 7" xfId="40213"/>
    <cellStyle name="40% - Accent4 2 4 3 3" xfId="7873"/>
    <cellStyle name="40% - Accent4 2 4 3 3 2" xfId="16155"/>
    <cellStyle name="40% - Accent4 2 4 3 3 2 2" xfId="35217"/>
    <cellStyle name="40% - Accent4 2 4 3 3 2 3" xfId="54278"/>
    <cellStyle name="40% - Accent4 2 4 3 3 3" xfId="26939"/>
    <cellStyle name="40% - Accent4 2 4 3 3 4" xfId="46000"/>
    <cellStyle name="40% - Accent4 2 4 3 4" xfId="10367"/>
    <cellStyle name="40% - Accent4 2 4 3 4 2" xfId="18645"/>
    <cellStyle name="40% - Accent4 2 4 3 4 2 2" xfId="37707"/>
    <cellStyle name="40% - Accent4 2 4 3 4 2 3" xfId="56768"/>
    <cellStyle name="40% - Accent4 2 4 3 4 3" xfId="29429"/>
    <cellStyle name="40% - Accent4 2 4 3 4 4" xfId="48490"/>
    <cellStyle name="40% - Accent4 2 4 3 5" xfId="4770"/>
    <cellStyle name="40% - Accent4 2 4 3 5 2" xfId="23880"/>
    <cellStyle name="40% - Accent4 2 4 3 5 3" xfId="42941"/>
    <cellStyle name="40% - Accent4 2 4 3 6" xfId="13096"/>
    <cellStyle name="40% - Accent4 2 4 3 6 2" xfId="32158"/>
    <cellStyle name="40% - Accent4 2 4 3 6 3" xfId="51219"/>
    <cellStyle name="40% - Accent4 2 4 3 7" xfId="21151"/>
    <cellStyle name="40% - Accent4 2 4 3 8" xfId="40212"/>
    <cellStyle name="40% - Accent4 2 4 4" xfId="1799"/>
    <cellStyle name="40% - Accent4 2 4 4 2" xfId="7875"/>
    <cellStyle name="40% - Accent4 2 4 4 2 2" xfId="16157"/>
    <cellStyle name="40% - Accent4 2 4 4 2 2 2" xfId="35219"/>
    <cellStyle name="40% - Accent4 2 4 4 2 2 3" xfId="54280"/>
    <cellStyle name="40% - Accent4 2 4 4 2 3" xfId="26941"/>
    <cellStyle name="40% - Accent4 2 4 4 2 4" xfId="46002"/>
    <cellStyle name="40% - Accent4 2 4 4 3" xfId="10369"/>
    <cellStyle name="40% - Accent4 2 4 4 3 2" xfId="18647"/>
    <cellStyle name="40% - Accent4 2 4 4 3 2 2" xfId="37709"/>
    <cellStyle name="40% - Accent4 2 4 4 3 2 3" xfId="56770"/>
    <cellStyle name="40% - Accent4 2 4 4 3 3" xfId="29431"/>
    <cellStyle name="40% - Accent4 2 4 4 3 4" xfId="48492"/>
    <cellStyle name="40% - Accent4 2 4 4 4" xfId="4772"/>
    <cellStyle name="40% - Accent4 2 4 4 4 2" xfId="23882"/>
    <cellStyle name="40% - Accent4 2 4 4 4 3" xfId="42943"/>
    <cellStyle name="40% - Accent4 2 4 4 5" xfId="13098"/>
    <cellStyle name="40% - Accent4 2 4 4 5 2" xfId="32160"/>
    <cellStyle name="40% - Accent4 2 4 4 5 3" xfId="51221"/>
    <cellStyle name="40% - Accent4 2 4 4 6" xfId="21153"/>
    <cellStyle name="40% - Accent4 2 4 4 7" xfId="40214"/>
    <cellStyle name="40% - Accent4 2 4 5" xfId="1800"/>
    <cellStyle name="40% - Accent4 2 4 5 2" xfId="7876"/>
    <cellStyle name="40% - Accent4 2 4 5 2 2" xfId="16158"/>
    <cellStyle name="40% - Accent4 2 4 5 2 2 2" xfId="35220"/>
    <cellStyle name="40% - Accent4 2 4 5 2 2 3" xfId="54281"/>
    <cellStyle name="40% - Accent4 2 4 5 2 3" xfId="26942"/>
    <cellStyle name="40% - Accent4 2 4 5 2 4" xfId="46003"/>
    <cellStyle name="40% - Accent4 2 4 5 3" xfId="10370"/>
    <cellStyle name="40% - Accent4 2 4 5 3 2" xfId="18648"/>
    <cellStyle name="40% - Accent4 2 4 5 3 2 2" xfId="37710"/>
    <cellStyle name="40% - Accent4 2 4 5 3 2 3" xfId="56771"/>
    <cellStyle name="40% - Accent4 2 4 5 3 3" xfId="29432"/>
    <cellStyle name="40% - Accent4 2 4 5 3 4" xfId="48493"/>
    <cellStyle name="40% - Accent4 2 4 5 4" xfId="4773"/>
    <cellStyle name="40% - Accent4 2 4 5 4 2" xfId="23883"/>
    <cellStyle name="40% - Accent4 2 4 5 4 3" xfId="42944"/>
    <cellStyle name="40% - Accent4 2 4 5 5" xfId="13099"/>
    <cellStyle name="40% - Accent4 2 4 5 5 2" xfId="32161"/>
    <cellStyle name="40% - Accent4 2 4 5 5 3" xfId="51222"/>
    <cellStyle name="40% - Accent4 2 4 5 6" xfId="21154"/>
    <cellStyle name="40% - Accent4 2 4 5 7" xfId="40215"/>
    <cellStyle name="40% - Accent4 2 4 6" xfId="4774"/>
    <cellStyle name="40% - Accent4 2 4 6 2" xfId="13100"/>
    <cellStyle name="40% - Accent4 2 4 6 2 2" xfId="32162"/>
    <cellStyle name="40% - Accent4 2 4 6 2 3" xfId="51223"/>
    <cellStyle name="40% - Accent4 2 4 6 3" xfId="23884"/>
    <cellStyle name="40% - Accent4 2 4 6 4" xfId="42945"/>
    <cellStyle name="40% - Accent4 2 4 7" xfId="5759"/>
    <cellStyle name="40% - Accent4 2 4 7 2" xfId="14043"/>
    <cellStyle name="40% - Accent4 2 4 7 2 2" xfId="33105"/>
    <cellStyle name="40% - Accent4 2 4 7 2 3" xfId="52166"/>
    <cellStyle name="40% - Accent4 2 4 7 3" xfId="24827"/>
    <cellStyle name="40% - Accent4 2 4 7 4" xfId="43888"/>
    <cellStyle name="40% - Accent4 2 4 8" xfId="7870"/>
    <cellStyle name="40% - Accent4 2 4 8 2" xfId="16152"/>
    <cellStyle name="40% - Accent4 2 4 8 2 2" xfId="35214"/>
    <cellStyle name="40% - Accent4 2 4 8 2 3" xfId="54275"/>
    <cellStyle name="40% - Accent4 2 4 8 3" xfId="26936"/>
    <cellStyle name="40% - Accent4 2 4 8 4" xfId="45997"/>
    <cellStyle name="40% - Accent4 2 4 9" xfId="10364"/>
    <cellStyle name="40% - Accent4 2 4 9 2" xfId="18642"/>
    <cellStyle name="40% - Accent4 2 4 9 2 2" xfId="37704"/>
    <cellStyle name="40% - Accent4 2 4 9 2 3" xfId="56765"/>
    <cellStyle name="40% - Accent4 2 4 9 3" xfId="29426"/>
    <cellStyle name="40% - Accent4 2 4 9 4" xfId="48487"/>
    <cellStyle name="40% - Accent4 2 5" xfId="1801"/>
    <cellStyle name="40% - Accent4 2 5 10" xfId="4775"/>
    <cellStyle name="40% - Accent4 2 5 10 2" xfId="23885"/>
    <cellStyle name="40% - Accent4 2 5 10 3" xfId="42946"/>
    <cellStyle name="40% - Accent4 2 5 11" xfId="13101"/>
    <cellStyle name="40% - Accent4 2 5 11 2" xfId="32163"/>
    <cellStyle name="40% - Accent4 2 5 11 3" xfId="51224"/>
    <cellStyle name="40% - Accent4 2 5 12" xfId="21155"/>
    <cellStyle name="40% - Accent4 2 5 13" xfId="40216"/>
    <cellStyle name="40% - Accent4 2 5 2" xfId="1802"/>
    <cellStyle name="40% - Accent4 2 5 2 2" xfId="1803"/>
    <cellStyle name="40% - Accent4 2 5 2 2 2" xfId="7879"/>
    <cellStyle name="40% - Accent4 2 5 2 2 2 2" xfId="16161"/>
    <cellStyle name="40% - Accent4 2 5 2 2 2 2 2" xfId="35223"/>
    <cellStyle name="40% - Accent4 2 5 2 2 2 2 3" xfId="54284"/>
    <cellStyle name="40% - Accent4 2 5 2 2 2 3" xfId="26945"/>
    <cellStyle name="40% - Accent4 2 5 2 2 2 4" xfId="46006"/>
    <cellStyle name="40% - Accent4 2 5 2 2 3" xfId="10373"/>
    <cellStyle name="40% - Accent4 2 5 2 2 3 2" xfId="18651"/>
    <cellStyle name="40% - Accent4 2 5 2 2 3 2 2" xfId="37713"/>
    <cellStyle name="40% - Accent4 2 5 2 2 3 2 3" xfId="56774"/>
    <cellStyle name="40% - Accent4 2 5 2 2 3 3" xfId="29435"/>
    <cellStyle name="40% - Accent4 2 5 2 2 3 4" xfId="48496"/>
    <cellStyle name="40% - Accent4 2 5 2 2 4" xfId="4777"/>
    <cellStyle name="40% - Accent4 2 5 2 2 4 2" xfId="23887"/>
    <cellStyle name="40% - Accent4 2 5 2 2 4 3" xfId="42948"/>
    <cellStyle name="40% - Accent4 2 5 2 2 5" xfId="13103"/>
    <cellStyle name="40% - Accent4 2 5 2 2 5 2" xfId="32165"/>
    <cellStyle name="40% - Accent4 2 5 2 2 5 3" xfId="51226"/>
    <cellStyle name="40% - Accent4 2 5 2 2 6" xfId="21157"/>
    <cellStyle name="40% - Accent4 2 5 2 2 7" xfId="40218"/>
    <cellStyle name="40% - Accent4 2 5 2 3" xfId="7878"/>
    <cellStyle name="40% - Accent4 2 5 2 3 2" xfId="16160"/>
    <cellStyle name="40% - Accent4 2 5 2 3 2 2" xfId="35222"/>
    <cellStyle name="40% - Accent4 2 5 2 3 2 3" xfId="54283"/>
    <cellStyle name="40% - Accent4 2 5 2 3 3" xfId="26944"/>
    <cellStyle name="40% - Accent4 2 5 2 3 4" xfId="46005"/>
    <cellStyle name="40% - Accent4 2 5 2 4" xfId="10372"/>
    <cellStyle name="40% - Accent4 2 5 2 4 2" xfId="18650"/>
    <cellStyle name="40% - Accent4 2 5 2 4 2 2" xfId="37712"/>
    <cellStyle name="40% - Accent4 2 5 2 4 2 3" xfId="56773"/>
    <cellStyle name="40% - Accent4 2 5 2 4 3" xfId="29434"/>
    <cellStyle name="40% - Accent4 2 5 2 4 4" xfId="48495"/>
    <cellStyle name="40% - Accent4 2 5 2 5" xfId="4776"/>
    <cellStyle name="40% - Accent4 2 5 2 5 2" xfId="23886"/>
    <cellStyle name="40% - Accent4 2 5 2 5 3" xfId="42947"/>
    <cellStyle name="40% - Accent4 2 5 2 6" xfId="13102"/>
    <cellStyle name="40% - Accent4 2 5 2 6 2" xfId="32164"/>
    <cellStyle name="40% - Accent4 2 5 2 6 3" xfId="51225"/>
    <cellStyle name="40% - Accent4 2 5 2 7" xfId="21156"/>
    <cellStyle name="40% - Accent4 2 5 2 8" xfId="40217"/>
    <cellStyle name="40% - Accent4 2 5 3" xfId="1804"/>
    <cellStyle name="40% - Accent4 2 5 3 2" xfId="1805"/>
    <cellStyle name="40% - Accent4 2 5 3 2 2" xfId="7881"/>
    <cellStyle name="40% - Accent4 2 5 3 2 2 2" xfId="16163"/>
    <cellStyle name="40% - Accent4 2 5 3 2 2 2 2" xfId="35225"/>
    <cellStyle name="40% - Accent4 2 5 3 2 2 2 3" xfId="54286"/>
    <cellStyle name="40% - Accent4 2 5 3 2 2 3" xfId="26947"/>
    <cellStyle name="40% - Accent4 2 5 3 2 2 4" xfId="46008"/>
    <cellStyle name="40% - Accent4 2 5 3 2 3" xfId="10375"/>
    <cellStyle name="40% - Accent4 2 5 3 2 3 2" xfId="18653"/>
    <cellStyle name="40% - Accent4 2 5 3 2 3 2 2" xfId="37715"/>
    <cellStyle name="40% - Accent4 2 5 3 2 3 2 3" xfId="56776"/>
    <cellStyle name="40% - Accent4 2 5 3 2 3 3" xfId="29437"/>
    <cellStyle name="40% - Accent4 2 5 3 2 3 4" xfId="48498"/>
    <cellStyle name="40% - Accent4 2 5 3 2 4" xfId="4779"/>
    <cellStyle name="40% - Accent4 2 5 3 2 4 2" xfId="23889"/>
    <cellStyle name="40% - Accent4 2 5 3 2 4 3" xfId="42950"/>
    <cellStyle name="40% - Accent4 2 5 3 2 5" xfId="13105"/>
    <cellStyle name="40% - Accent4 2 5 3 2 5 2" xfId="32167"/>
    <cellStyle name="40% - Accent4 2 5 3 2 5 3" xfId="51228"/>
    <cellStyle name="40% - Accent4 2 5 3 2 6" xfId="21159"/>
    <cellStyle name="40% - Accent4 2 5 3 2 7" xfId="40220"/>
    <cellStyle name="40% - Accent4 2 5 3 3" xfId="7880"/>
    <cellStyle name="40% - Accent4 2 5 3 3 2" xfId="16162"/>
    <cellStyle name="40% - Accent4 2 5 3 3 2 2" xfId="35224"/>
    <cellStyle name="40% - Accent4 2 5 3 3 2 3" xfId="54285"/>
    <cellStyle name="40% - Accent4 2 5 3 3 3" xfId="26946"/>
    <cellStyle name="40% - Accent4 2 5 3 3 4" xfId="46007"/>
    <cellStyle name="40% - Accent4 2 5 3 4" xfId="10374"/>
    <cellStyle name="40% - Accent4 2 5 3 4 2" xfId="18652"/>
    <cellStyle name="40% - Accent4 2 5 3 4 2 2" xfId="37714"/>
    <cellStyle name="40% - Accent4 2 5 3 4 2 3" xfId="56775"/>
    <cellStyle name="40% - Accent4 2 5 3 4 3" xfId="29436"/>
    <cellStyle name="40% - Accent4 2 5 3 4 4" xfId="48497"/>
    <cellStyle name="40% - Accent4 2 5 3 5" xfId="4778"/>
    <cellStyle name="40% - Accent4 2 5 3 5 2" xfId="23888"/>
    <cellStyle name="40% - Accent4 2 5 3 5 3" xfId="42949"/>
    <cellStyle name="40% - Accent4 2 5 3 6" xfId="13104"/>
    <cellStyle name="40% - Accent4 2 5 3 6 2" xfId="32166"/>
    <cellStyle name="40% - Accent4 2 5 3 6 3" xfId="51227"/>
    <cellStyle name="40% - Accent4 2 5 3 7" xfId="21158"/>
    <cellStyle name="40% - Accent4 2 5 3 8" xfId="40219"/>
    <cellStyle name="40% - Accent4 2 5 4" xfId="1806"/>
    <cellStyle name="40% - Accent4 2 5 4 2" xfId="7882"/>
    <cellStyle name="40% - Accent4 2 5 4 2 2" xfId="16164"/>
    <cellStyle name="40% - Accent4 2 5 4 2 2 2" xfId="35226"/>
    <cellStyle name="40% - Accent4 2 5 4 2 2 3" xfId="54287"/>
    <cellStyle name="40% - Accent4 2 5 4 2 3" xfId="26948"/>
    <cellStyle name="40% - Accent4 2 5 4 2 4" xfId="46009"/>
    <cellStyle name="40% - Accent4 2 5 4 3" xfId="10376"/>
    <cellStyle name="40% - Accent4 2 5 4 3 2" xfId="18654"/>
    <cellStyle name="40% - Accent4 2 5 4 3 2 2" xfId="37716"/>
    <cellStyle name="40% - Accent4 2 5 4 3 2 3" xfId="56777"/>
    <cellStyle name="40% - Accent4 2 5 4 3 3" xfId="29438"/>
    <cellStyle name="40% - Accent4 2 5 4 3 4" xfId="48499"/>
    <cellStyle name="40% - Accent4 2 5 4 4" xfId="4780"/>
    <cellStyle name="40% - Accent4 2 5 4 4 2" xfId="23890"/>
    <cellStyle name="40% - Accent4 2 5 4 4 3" xfId="42951"/>
    <cellStyle name="40% - Accent4 2 5 4 5" xfId="13106"/>
    <cellStyle name="40% - Accent4 2 5 4 5 2" xfId="32168"/>
    <cellStyle name="40% - Accent4 2 5 4 5 3" xfId="51229"/>
    <cellStyle name="40% - Accent4 2 5 4 6" xfId="21160"/>
    <cellStyle name="40% - Accent4 2 5 4 7" xfId="40221"/>
    <cellStyle name="40% - Accent4 2 5 5" xfId="1807"/>
    <cellStyle name="40% - Accent4 2 5 5 2" xfId="7883"/>
    <cellStyle name="40% - Accent4 2 5 5 2 2" xfId="16165"/>
    <cellStyle name="40% - Accent4 2 5 5 2 2 2" xfId="35227"/>
    <cellStyle name="40% - Accent4 2 5 5 2 2 3" xfId="54288"/>
    <cellStyle name="40% - Accent4 2 5 5 2 3" xfId="26949"/>
    <cellStyle name="40% - Accent4 2 5 5 2 4" xfId="46010"/>
    <cellStyle name="40% - Accent4 2 5 5 3" xfId="10377"/>
    <cellStyle name="40% - Accent4 2 5 5 3 2" xfId="18655"/>
    <cellStyle name="40% - Accent4 2 5 5 3 2 2" xfId="37717"/>
    <cellStyle name="40% - Accent4 2 5 5 3 2 3" xfId="56778"/>
    <cellStyle name="40% - Accent4 2 5 5 3 3" xfId="29439"/>
    <cellStyle name="40% - Accent4 2 5 5 3 4" xfId="48500"/>
    <cellStyle name="40% - Accent4 2 5 5 4" xfId="4781"/>
    <cellStyle name="40% - Accent4 2 5 5 4 2" xfId="23891"/>
    <cellStyle name="40% - Accent4 2 5 5 4 3" xfId="42952"/>
    <cellStyle name="40% - Accent4 2 5 5 5" xfId="13107"/>
    <cellStyle name="40% - Accent4 2 5 5 5 2" xfId="32169"/>
    <cellStyle name="40% - Accent4 2 5 5 5 3" xfId="51230"/>
    <cellStyle name="40% - Accent4 2 5 5 6" xfId="21161"/>
    <cellStyle name="40% - Accent4 2 5 5 7" xfId="40222"/>
    <cellStyle name="40% - Accent4 2 5 6" xfId="4782"/>
    <cellStyle name="40% - Accent4 2 5 6 2" xfId="13108"/>
    <cellStyle name="40% - Accent4 2 5 6 2 2" xfId="32170"/>
    <cellStyle name="40% - Accent4 2 5 6 2 3" xfId="51231"/>
    <cellStyle name="40% - Accent4 2 5 6 3" xfId="23892"/>
    <cellStyle name="40% - Accent4 2 5 6 4" xfId="42953"/>
    <cellStyle name="40% - Accent4 2 5 7" xfId="5847"/>
    <cellStyle name="40% - Accent4 2 5 7 2" xfId="14129"/>
    <cellStyle name="40% - Accent4 2 5 7 2 2" xfId="33191"/>
    <cellStyle name="40% - Accent4 2 5 7 2 3" xfId="52252"/>
    <cellStyle name="40% - Accent4 2 5 7 3" xfId="24913"/>
    <cellStyle name="40% - Accent4 2 5 7 4" xfId="43974"/>
    <cellStyle name="40% - Accent4 2 5 8" xfId="7877"/>
    <cellStyle name="40% - Accent4 2 5 8 2" xfId="16159"/>
    <cellStyle name="40% - Accent4 2 5 8 2 2" xfId="35221"/>
    <cellStyle name="40% - Accent4 2 5 8 2 3" xfId="54282"/>
    <cellStyle name="40% - Accent4 2 5 8 3" xfId="26943"/>
    <cellStyle name="40% - Accent4 2 5 8 4" xfId="46004"/>
    <cellStyle name="40% - Accent4 2 5 9" xfId="10371"/>
    <cellStyle name="40% - Accent4 2 5 9 2" xfId="18649"/>
    <cellStyle name="40% - Accent4 2 5 9 2 2" xfId="37711"/>
    <cellStyle name="40% - Accent4 2 5 9 2 3" xfId="56772"/>
    <cellStyle name="40% - Accent4 2 5 9 3" xfId="29433"/>
    <cellStyle name="40% - Accent4 2 5 9 4" xfId="48494"/>
    <cellStyle name="40% - Accent4 2 6" xfId="1808"/>
    <cellStyle name="40% - Accent4 2 6 10" xfId="4783"/>
    <cellStyle name="40% - Accent4 2 6 10 2" xfId="23893"/>
    <cellStyle name="40% - Accent4 2 6 10 3" xfId="42954"/>
    <cellStyle name="40% - Accent4 2 6 11" xfId="13109"/>
    <cellStyle name="40% - Accent4 2 6 11 2" xfId="32171"/>
    <cellStyle name="40% - Accent4 2 6 11 3" xfId="51232"/>
    <cellStyle name="40% - Accent4 2 6 12" xfId="21162"/>
    <cellStyle name="40% - Accent4 2 6 13" xfId="40223"/>
    <cellStyle name="40% - Accent4 2 6 2" xfId="1809"/>
    <cellStyle name="40% - Accent4 2 6 2 2" xfId="1810"/>
    <cellStyle name="40% - Accent4 2 6 2 2 2" xfId="7886"/>
    <cellStyle name="40% - Accent4 2 6 2 2 2 2" xfId="16168"/>
    <cellStyle name="40% - Accent4 2 6 2 2 2 2 2" xfId="35230"/>
    <cellStyle name="40% - Accent4 2 6 2 2 2 2 3" xfId="54291"/>
    <cellStyle name="40% - Accent4 2 6 2 2 2 3" xfId="26952"/>
    <cellStyle name="40% - Accent4 2 6 2 2 2 4" xfId="46013"/>
    <cellStyle name="40% - Accent4 2 6 2 2 3" xfId="10380"/>
    <cellStyle name="40% - Accent4 2 6 2 2 3 2" xfId="18658"/>
    <cellStyle name="40% - Accent4 2 6 2 2 3 2 2" xfId="37720"/>
    <cellStyle name="40% - Accent4 2 6 2 2 3 2 3" xfId="56781"/>
    <cellStyle name="40% - Accent4 2 6 2 2 3 3" xfId="29442"/>
    <cellStyle name="40% - Accent4 2 6 2 2 3 4" xfId="48503"/>
    <cellStyle name="40% - Accent4 2 6 2 2 4" xfId="4785"/>
    <cellStyle name="40% - Accent4 2 6 2 2 4 2" xfId="23895"/>
    <cellStyle name="40% - Accent4 2 6 2 2 4 3" xfId="42956"/>
    <cellStyle name="40% - Accent4 2 6 2 2 5" xfId="13111"/>
    <cellStyle name="40% - Accent4 2 6 2 2 5 2" xfId="32173"/>
    <cellStyle name="40% - Accent4 2 6 2 2 5 3" xfId="51234"/>
    <cellStyle name="40% - Accent4 2 6 2 2 6" xfId="21164"/>
    <cellStyle name="40% - Accent4 2 6 2 2 7" xfId="40225"/>
    <cellStyle name="40% - Accent4 2 6 2 3" xfId="7885"/>
    <cellStyle name="40% - Accent4 2 6 2 3 2" xfId="16167"/>
    <cellStyle name="40% - Accent4 2 6 2 3 2 2" xfId="35229"/>
    <cellStyle name="40% - Accent4 2 6 2 3 2 3" xfId="54290"/>
    <cellStyle name="40% - Accent4 2 6 2 3 3" xfId="26951"/>
    <cellStyle name="40% - Accent4 2 6 2 3 4" xfId="46012"/>
    <cellStyle name="40% - Accent4 2 6 2 4" xfId="10379"/>
    <cellStyle name="40% - Accent4 2 6 2 4 2" xfId="18657"/>
    <cellStyle name="40% - Accent4 2 6 2 4 2 2" xfId="37719"/>
    <cellStyle name="40% - Accent4 2 6 2 4 2 3" xfId="56780"/>
    <cellStyle name="40% - Accent4 2 6 2 4 3" xfId="29441"/>
    <cellStyle name="40% - Accent4 2 6 2 4 4" xfId="48502"/>
    <cellStyle name="40% - Accent4 2 6 2 5" xfId="4784"/>
    <cellStyle name="40% - Accent4 2 6 2 5 2" xfId="23894"/>
    <cellStyle name="40% - Accent4 2 6 2 5 3" xfId="42955"/>
    <cellStyle name="40% - Accent4 2 6 2 6" xfId="13110"/>
    <cellStyle name="40% - Accent4 2 6 2 6 2" xfId="32172"/>
    <cellStyle name="40% - Accent4 2 6 2 6 3" xfId="51233"/>
    <cellStyle name="40% - Accent4 2 6 2 7" xfId="21163"/>
    <cellStyle name="40% - Accent4 2 6 2 8" xfId="40224"/>
    <cellStyle name="40% - Accent4 2 6 3" xfId="1811"/>
    <cellStyle name="40% - Accent4 2 6 3 2" xfId="1812"/>
    <cellStyle name="40% - Accent4 2 6 3 2 2" xfId="7888"/>
    <cellStyle name="40% - Accent4 2 6 3 2 2 2" xfId="16170"/>
    <cellStyle name="40% - Accent4 2 6 3 2 2 2 2" xfId="35232"/>
    <cellStyle name="40% - Accent4 2 6 3 2 2 2 3" xfId="54293"/>
    <cellStyle name="40% - Accent4 2 6 3 2 2 3" xfId="26954"/>
    <cellStyle name="40% - Accent4 2 6 3 2 2 4" xfId="46015"/>
    <cellStyle name="40% - Accent4 2 6 3 2 3" xfId="10382"/>
    <cellStyle name="40% - Accent4 2 6 3 2 3 2" xfId="18660"/>
    <cellStyle name="40% - Accent4 2 6 3 2 3 2 2" xfId="37722"/>
    <cellStyle name="40% - Accent4 2 6 3 2 3 2 3" xfId="56783"/>
    <cellStyle name="40% - Accent4 2 6 3 2 3 3" xfId="29444"/>
    <cellStyle name="40% - Accent4 2 6 3 2 3 4" xfId="48505"/>
    <cellStyle name="40% - Accent4 2 6 3 2 4" xfId="4787"/>
    <cellStyle name="40% - Accent4 2 6 3 2 4 2" xfId="23897"/>
    <cellStyle name="40% - Accent4 2 6 3 2 4 3" xfId="42958"/>
    <cellStyle name="40% - Accent4 2 6 3 2 5" xfId="13113"/>
    <cellStyle name="40% - Accent4 2 6 3 2 5 2" xfId="32175"/>
    <cellStyle name="40% - Accent4 2 6 3 2 5 3" xfId="51236"/>
    <cellStyle name="40% - Accent4 2 6 3 2 6" xfId="21166"/>
    <cellStyle name="40% - Accent4 2 6 3 2 7" xfId="40227"/>
    <cellStyle name="40% - Accent4 2 6 3 3" xfId="7887"/>
    <cellStyle name="40% - Accent4 2 6 3 3 2" xfId="16169"/>
    <cellStyle name="40% - Accent4 2 6 3 3 2 2" xfId="35231"/>
    <cellStyle name="40% - Accent4 2 6 3 3 2 3" xfId="54292"/>
    <cellStyle name="40% - Accent4 2 6 3 3 3" xfId="26953"/>
    <cellStyle name="40% - Accent4 2 6 3 3 4" xfId="46014"/>
    <cellStyle name="40% - Accent4 2 6 3 4" xfId="10381"/>
    <cellStyle name="40% - Accent4 2 6 3 4 2" xfId="18659"/>
    <cellStyle name="40% - Accent4 2 6 3 4 2 2" xfId="37721"/>
    <cellStyle name="40% - Accent4 2 6 3 4 2 3" xfId="56782"/>
    <cellStyle name="40% - Accent4 2 6 3 4 3" xfId="29443"/>
    <cellStyle name="40% - Accent4 2 6 3 4 4" xfId="48504"/>
    <cellStyle name="40% - Accent4 2 6 3 5" xfId="4786"/>
    <cellStyle name="40% - Accent4 2 6 3 5 2" xfId="23896"/>
    <cellStyle name="40% - Accent4 2 6 3 5 3" xfId="42957"/>
    <cellStyle name="40% - Accent4 2 6 3 6" xfId="13112"/>
    <cellStyle name="40% - Accent4 2 6 3 6 2" xfId="32174"/>
    <cellStyle name="40% - Accent4 2 6 3 6 3" xfId="51235"/>
    <cellStyle name="40% - Accent4 2 6 3 7" xfId="21165"/>
    <cellStyle name="40% - Accent4 2 6 3 8" xfId="40226"/>
    <cellStyle name="40% - Accent4 2 6 4" xfId="1813"/>
    <cellStyle name="40% - Accent4 2 6 4 2" xfId="7889"/>
    <cellStyle name="40% - Accent4 2 6 4 2 2" xfId="16171"/>
    <cellStyle name="40% - Accent4 2 6 4 2 2 2" xfId="35233"/>
    <cellStyle name="40% - Accent4 2 6 4 2 2 3" xfId="54294"/>
    <cellStyle name="40% - Accent4 2 6 4 2 3" xfId="26955"/>
    <cellStyle name="40% - Accent4 2 6 4 2 4" xfId="46016"/>
    <cellStyle name="40% - Accent4 2 6 4 3" xfId="10383"/>
    <cellStyle name="40% - Accent4 2 6 4 3 2" xfId="18661"/>
    <cellStyle name="40% - Accent4 2 6 4 3 2 2" xfId="37723"/>
    <cellStyle name="40% - Accent4 2 6 4 3 2 3" xfId="56784"/>
    <cellStyle name="40% - Accent4 2 6 4 3 3" xfId="29445"/>
    <cellStyle name="40% - Accent4 2 6 4 3 4" xfId="48506"/>
    <cellStyle name="40% - Accent4 2 6 4 4" xfId="4788"/>
    <cellStyle name="40% - Accent4 2 6 4 4 2" xfId="23898"/>
    <cellStyle name="40% - Accent4 2 6 4 4 3" xfId="42959"/>
    <cellStyle name="40% - Accent4 2 6 4 5" xfId="13114"/>
    <cellStyle name="40% - Accent4 2 6 4 5 2" xfId="32176"/>
    <cellStyle name="40% - Accent4 2 6 4 5 3" xfId="51237"/>
    <cellStyle name="40% - Accent4 2 6 4 6" xfId="21167"/>
    <cellStyle name="40% - Accent4 2 6 4 7" xfId="40228"/>
    <cellStyle name="40% - Accent4 2 6 5" xfId="1814"/>
    <cellStyle name="40% - Accent4 2 6 5 2" xfId="7890"/>
    <cellStyle name="40% - Accent4 2 6 5 2 2" xfId="16172"/>
    <cellStyle name="40% - Accent4 2 6 5 2 2 2" xfId="35234"/>
    <cellStyle name="40% - Accent4 2 6 5 2 2 3" xfId="54295"/>
    <cellStyle name="40% - Accent4 2 6 5 2 3" xfId="26956"/>
    <cellStyle name="40% - Accent4 2 6 5 2 4" xfId="46017"/>
    <cellStyle name="40% - Accent4 2 6 5 3" xfId="10384"/>
    <cellStyle name="40% - Accent4 2 6 5 3 2" xfId="18662"/>
    <cellStyle name="40% - Accent4 2 6 5 3 2 2" xfId="37724"/>
    <cellStyle name="40% - Accent4 2 6 5 3 2 3" xfId="56785"/>
    <cellStyle name="40% - Accent4 2 6 5 3 3" xfId="29446"/>
    <cellStyle name="40% - Accent4 2 6 5 3 4" xfId="48507"/>
    <cellStyle name="40% - Accent4 2 6 5 4" xfId="4789"/>
    <cellStyle name="40% - Accent4 2 6 5 4 2" xfId="23899"/>
    <cellStyle name="40% - Accent4 2 6 5 4 3" xfId="42960"/>
    <cellStyle name="40% - Accent4 2 6 5 5" xfId="13115"/>
    <cellStyle name="40% - Accent4 2 6 5 5 2" xfId="32177"/>
    <cellStyle name="40% - Accent4 2 6 5 5 3" xfId="51238"/>
    <cellStyle name="40% - Accent4 2 6 5 6" xfId="21168"/>
    <cellStyle name="40% - Accent4 2 6 5 7" xfId="40229"/>
    <cellStyle name="40% - Accent4 2 6 6" xfId="4790"/>
    <cellStyle name="40% - Accent4 2 6 6 2" xfId="13116"/>
    <cellStyle name="40% - Accent4 2 6 6 2 2" xfId="32178"/>
    <cellStyle name="40% - Accent4 2 6 6 2 3" xfId="51239"/>
    <cellStyle name="40% - Accent4 2 6 6 3" xfId="23900"/>
    <cellStyle name="40% - Accent4 2 6 6 4" xfId="42961"/>
    <cellStyle name="40% - Accent4 2 6 7" xfId="5945"/>
    <cellStyle name="40% - Accent4 2 6 7 2" xfId="14227"/>
    <cellStyle name="40% - Accent4 2 6 7 2 2" xfId="33289"/>
    <cellStyle name="40% - Accent4 2 6 7 2 3" xfId="52350"/>
    <cellStyle name="40% - Accent4 2 6 7 3" xfId="25011"/>
    <cellStyle name="40% - Accent4 2 6 7 4" xfId="44072"/>
    <cellStyle name="40% - Accent4 2 6 8" xfId="7884"/>
    <cellStyle name="40% - Accent4 2 6 8 2" xfId="16166"/>
    <cellStyle name="40% - Accent4 2 6 8 2 2" xfId="35228"/>
    <cellStyle name="40% - Accent4 2 6 8 2 3" xfId="54289"/>
    <cellStyle name="40% - Accent4 2 6 8 3" xfId="26950"/>
    <cellStyle name="40% - Accent4 2 6 8 4" xfId="46011"/>
    <cellStyle name="40% - Accent4 2 6 9" xfId="10378"/>
    <cellStyle name="40% - Accent4 2 6 9 2" xfId="18656"/>
    <cellStyle name="40% - Accent4 2 6 9 2 2" xfId="37718"/>
    <cellStyle name="40% - Accent4 2 6 9 2 3" xfId="56779"/>
    <cellStyle name="40% - Accent4 2 6 9 3" xfId="29440"/>
    <cellStyle name="40% - Accent4 2 6 9 4" xfId="48501"/>
    <cellStyle name="40% - Accent4 2 7" xfId="1815"/>
    <cellStyle name="40% - Accent4 2 7 10" xfId="13117"/>
    <cellStyle name="40% - Accent4 2 7 10 2" xfId="32179"/>
    <cellStyle name="40% - Accent4 2 7 10 3" xfId="51240"/>
    <cellStyle name="40% - Accent4 2 7 11" xfId="21169"/>
    <cellStyle name="40% - Accent4 2 7 12" xfId="40230"/>
    <cellStyle name="40% - Accent4 2 7 2" xfId="1816"/>
    <cellStyle name="40% - Accent4 2 7 2 2" xfId="1817"/>
    <cellStyle name="40% - Accent4 2 7 2 2 2" xfId="7893"/>
    <cellStyle name="40% - Accent4 2 7 2 2 2 2" xfId="16175"/>
    <cellStyle name="40% - Accent4 2 7 2 2 2 2 2" xfId="35237"/>
    <cellStyle name="40% - Accent4 2 7 2 2 2 2 3" xfId="54298"/>
    <cellStyle name="40% - Accent4 2 7 2 2 2 3" xfId="26959"/>
    <cellStyle name="40% - Accent4 2 7 2 2 2 4" xfId="46020"/>
    <cellStyle name="40% - Accent4 2 7 2 2 3" xfId="10387"/>
    <cellStyle name="40% - Accent4 2 7 2 2 3 2" xfId="18665"/>
    <cellStyle name="40% - Accent4 2 7 2 2 3 2 2" xfId="37727"/>
    <cellStyle name="40% - Accent4 2 7 2 2 3 2 3" xfId="56788"/>
    <cellStyle name="40% - Accent4 2 7 2 2 3 3" xfId="29449"/>
    <cellStyle name="40% - Accent4 2 7 2 2 3 4" xfId="48510"/>
    <cellStyle name="40% - Accent4 2 7 2 2 4" xfId="4793"/>
    <cellStyle name="40% - Accent4 2 7 2 2 4 2" xfId="23903"/>
    <cellStyle name="40% - Accent4 2 7 2 2 4 3" xfId="42964"/>
    <cellStyle name="40% - Accent4 2 7 2 2 5" xfId="13119"/>
    <cellStyle name="40% - Accent4 2 7 2 2 5 2" xfId="32181"/>
    <cellStyle name="40% - Accent4 2 7 2 2 5 3" xfId="51242"/>
    <cellStyle name="40% - Accent4 2 7 2 2 6" xfId="21171"/>
    <cellStyle name="40% - Accent4 2 7 2 2 7" xfId="40232"/>
    <cellStyle name="40% - Accent4 2 7 2 3" xfId="7892"/>
    <cellStyle name="40% - Accent4 2 7 2 3 2" xfId="16174"/>
    <cellStyle name="40% - Accent4 2 7 2 3 2 2" xfId="35236"/>
    <cellStyle name="40% - Accent4 2 7 2 3 2 3" xfId="54297"/>
    <cellStyle name="40% - Accent4 2 7 2 3 3" xfId="26958"/>
    <cellStyle name="40% - Accent4 2 7 2 3 4" xfId="46019"/>
    <cellStyle name="40% - Accent4 2 7 2 4" xfId="10386"/>
    <cellStyle name="40% - Accent4 2 7 2 4 2" xfId="18664"/>
    <cellStyle name="40% - Accent4 2 7 2 4 2 2" xfId="37726"/>
    <cellStyle name="40% - Accent4 2 7 2 4 2 3" xfId="56787"/>
    <cellStyle name="40% - Accent4 2 7 2 4 3" xfId="29448"/>
    <cellStyle name="40% - Accent4 2 7 2 4 4" xfId="48509"/>
    <cellStyle name="40% - Accent4 2 7 2 5" xfId="4792"/>
    <cellStyle name="40% - Accent4 2 7 2 5 2" xfId="23902"/>
    <cellStyle name="40% - Accent4 2 7 2 5 3" xfId="42963"/>
    <cellStyle name="40% - Accent4 2 7 2 6" xfId="13118"/>
    <cellStyle name="40% - Accent4 2 7 2 6 2" xfId="32180"/>
    <cellStyle name="40% - Accent4 2 7 2 6 3" xfId="51241"/>
    <cellStyle name="40% - Accent4 2 7 2 7" xfId="21170"/>
    <cellStyle name="40% - Accent4 2 7 2 8" xfId="40231"/>
    <cellStyle name="40% - Accent4 2 7 3" xfId="1818"/>
    <cellStyle name="40% - Accent4 2 7 3 2" xfId="7894"/>
    <cellStyle name="40% - Accent4 2 7 3 2 2" xfId="16176"/>
    <cellStyle name="40% - Accent4 2 7 3 2 2 2" xfId="35238"/>
    <cellStyle name="40% - Accent4 2 7 3 2 2 3" xfId="54299"/>
    <cellStyle name="40% - Accent4 2 7 3 2 3" xfId="26960"/>
    <cellStyle name="40% - Accent4 2 7 3 2 4" xfId="46021"/>
    <cellStyle name="40% - Accent4 2 7 3 3" xfId="10388"/>
    <cellStyle name="40% - Accent4 2 7 3 3 2" xfId="18666"/>
    <cellStyle name="40% - Accent4 2 7 3 3 2 2" xfId="37728"/>
    <cellStyle name="40% - Accent4 2 7 3 3 2 3" xfId="56789"/>
    <cellStyle name="40% - Accent4 2 7 3 3 3" xfId="29450"/>
    <cellStyle name="40% - Accent4 2 7 3 3 4" xfId="48511"/>
    <cellStyle name="40% - Accent4 2 7 3 4" xfId="4794"/>
    <cellStyle name="40% - Accent4 2 7 3 4 2" xfId="23904"/>
    <cellStyle name="40% - Accent4 2 7 3 4 3" xfId="42965"/>
    <cellStyle name="40% - Accent4 2 7 3 5" xfId="13120"/>
    <cellStyle name="40% - Accent4 2 7 3 5 2" xfId="32182"/>
    <cellStyle name="40% - Accent4 2 7 3 5 3" xfId="51243"/>
    <cellStyle name="40% - Accent4 2 7 3 6" xfId="21172"/>
    <cellStyle name="40% - Accent4 2 7 3 7" xfId="40233"/>
    <cellStyle name="40% - Accent4 2 7 4" xfId="1819"/>
    <cellStyle name="40% - Accent4 2 7 4 2" xfId="7895"/>
    <cellStyle name="40% - Accent4 2 7 4 2 2" xfId="16177"/>
    <cellStyle name="40% - Accent4 2 7 4 2 2 2" xfId="35239"/>
    <cellStyle name="40% - Accent4 2 7 4 2 2 3" xfId="54300"/>
    <cellStyle name="40% - Accent4 2 7 4 2 3" xfId="26961"/>
    <cellStyle name="40% - Accent4 2 7 4 2 4" xfId="46022"/>
    <cellStyle name="40% - Accent4 2 7 4 3" xfId="10389"/>
    <cellStyle name="40% - Accent4 2 7 4 3 2" xfId="18667"/>
    <cellStyle name="40% - Accent4 2 7 4 3 2 2" xfId="37729"/>
    <cellStyle name="40% - Accent4 2 7 4 3 2 3" xfId="56790"/>
    <cellStyle name="40% - Accent4 2 7 4 3 3" xfId="29451"/>
    <cellStyle name="40% - Accent4 2 7 4 3 4" xfId="48512"/>
    <cellStyle name="40% - Accent4 2 7 4 4" xfId="4795"/>
    <cellStyle name="40% - Accent4 2 7 4 4 2" xfId="23905"/>
    <cellStyle name="40% - Accent4 2 7 4 4 3" xfId="42966"/>
    <cellStyle name="40% - Accent4 2 7 4 5" xfId="13121"/>
    <cellStyle name="40% - Accent4 2 7 4 5 2" xfId="32183"/>
    <cellStyle name="40% - Accent4 2 7 4 5 3" xfId="51244"/>
    <cellStyle name="40% - Accent4 2 7 4 6" xfId="21173"/>
    <cellStyle name="40% - Accent4 2 7 4 7" xfId="40234"/>
    <cellStyle name="40% - Accent4 2 7 5" xfId="4796"/>
    <cellStyle name="40% - Accent4 2 7 5 2" xfId="13122"/>
    <cellStyle name="40% - Accent4 2 7 5 2 2" xfId="32184"/>
    <cellStyle name="40% - Accent4 2 7 5 2 3" xfId="51245"/>
    <cellStyle name="40% - Accent4 2 7 5 3" xfId="23906"/>
    <cellStyle name="40% - Accent4 2 7 5 4" xfId="42967"/>
    <cellStyle name="40% - Accent4 2 7 6" xfId="5729"/>
    <cellStyle name="40% - Accent4 2 7 6 2" xfId="14015"/>
    <cellStyle name="40% - Accent4 2 7 6 2 2" xfId="33077"/>
    <cellStyle name="40% - Accent4 2 7 6 2 3" xfId="52138"/>
    <cellStyle name="40% - Accent4 2 7 6 3" xfId="24799"/>
    <cellStyle name="40% - Accent4 2 7 6 4" xfId="43860"/>
    <cellStyle name="40% - Accent4 2 7 7" xfId="7891"/>
    <cellStyle name="40% - Accent4 2 7 7 2" xfId="16173"/>
    <cellStyle name="40% - Accent4 2 7 7 2 2" xfId="35235"/>
    <cellStyle name="40% - Accent4 2 7 7 2 3" xfId="54296"/>
    <cellStyle name="40% - Accent4 2 7 7 3" xfId="26957"/>
    <cellStyle name="40% - Accent4 2 7 7 4" xfId="46018"/>
    <cellStyle name="40% - Accent4 2 7 8" xfId="10385"/>
    <cellStyle name="40% - Accent4 2 7 8 2" xfId="18663"/>
    <cellStyle name="40% - Accent4 2 7 8 2 2" xfId="37725"/>
    <cellStyle name="40% - Accent4 2 7 8 2 3" xfId="56786"/>
    <cellStyle name="40% - Accent4 2 7 8 3" xfId="29447"/>
    <cellStyle name="40% - Accent4 2 7 8 4" xfId="48508"/>
    <cellStyle name="40% - Accent4 2 7 9" xfId="4791"/>
    <cellStyle name="40% - Accent4 2 7 9 2" xfId="23901"/>
    <cellStyle name="40% - Accent4 2 7 9 3" xfId="42962"/>
    <cellStyle name="40% - Accent4 2 8" xfId="1820"/>
    <cellStyle name="40% - Accent4 2 8 2" xfId="1821"/>
    <cellStyle name="40% - Accent4 2 8 2 2" xfId="7897"/>
    <cellStyle name="40% - Accent4 2 8 2 2 2" xfId="16179"/>
    <cellStyle name="40% - Accent4 2 8 2 2 2 2" xfId="35241"/>
    <cellStyle name="40% - Accent4 2 8 2 2 2 3" xfId="54302"/>
    <cellStyle name="40% - Accent4 2 8 2 2 3" xfId="26963"/>
    <cellStyle name="40% - Accent4 2 8 2 2 4" xfId="46024"/>
    <cellStyle name="40% - Accent4 2 8 2 3" xfId="10391"/>
    <cellStyle name="40% - Accent4 2 8 2 3 2" xfId="18669"/>
    <cellStyle name="40% - Accent4 2 8 2 3 2 2" xfId="37731"/>
    <cellStyle name="40% - Accent4 2 8 2 3 2 3" xfId="56792"/>
    <cellStyle name="40% - Accent4 2 8 2 3 3" xfId="29453"/>
    <cellStyle name="40% - Accent4 2 8 2 3 4" xfId="48514"/>
    <cellStyle name="40% - Accent4 2 8 2 4" xfId="4798"/>
    <cellStyle name="40% - Accent4 2 8 2 4 2" xfId="23908"/>
    <cellStyle name="40% - Accent4 2 8 2 4 3" xfId="42969"/>
    <cellStyle name="40% - Accent4 2 8 2 5" xfId="13124"/>
    <cellStyle name="40% - Accent4 2 8 2 5 2" xfId="32186"/>
    <cellStyle name="40% - Accent4 2 8 2 5 3" xfId="51247"/>
    <cellStyle name="40% - Accent4 2 8 2 6" xfId="21175"/>
    <cellStyle name="40% - Accent4 2 8 2 7" xfId="40236"/>
    <cellStyle name="40% - Accent4 2 8 3" xfId="7896"/>
    <cellStyle name="40% - Accent4 2 8 3 2" xfId="16178"/>
    <cellStyle name="40% - Accent4 2 8 3 2 2" xfId="35240"/>
    <cellStyle name="40% - Accent4 2 8 3 2 3" xfId="54301"/>
    <cellStyle name="40% - Accent4 2 8 3 3" xfId="26962"/>
    <cellStyle name="40% - Accent4 2 8 3 4" xfId="46023"/>
    <cellStyle name="40% - Accent4 2 8 4" xfId="10390"/>
    <cellStyle name="40% - Accent4 2 8 4 2" xfId="18668"/>
    <cellStyle name="40% - Accent4 2 8 4 2 2" xfId="37730"/>
    <cellStyle name="40% - Accent4 2 8 4 2 3" xfId="56791"/>
    <cellStyle name="40% - Accent4 2 8 4 3" xfId="29452"/>
    <cellStyle name="40% - Accent4 2 8 4 4" xfId="48513"/>
    <cellStyle name="40% - Accent4 2 8 5" xfId="4797"/>
    <cellStyle name="40% - Accent4 2 8 5 2" xfId="23907"/>
    <cellStyle name="40% - Accent4 2 8 5 3" xfId="42968"/>
    <cellStyle name="40% - Accent4 2 8 6" xfId="13123"/>
    <cellStyle name="40% - Accent4 2 8 6 2" xfId="32185"/>
    <cellStyle name="40% - Accent4 2 8 6 3" xfId="51246"/>
    <cellStyle name="40% - Accent4 2 8 7" xfId="21174"/>
    <cellStyle name="40% - Accent4 2 8 8" xfId="40235"/>
    <cellStyle name="40% - Accent4 2 9" xfId="1822"/>
    <cellStyle name="40% - Accent4 2 9 2" xfId="1823"/>
    <cellStyle name="40% - Accent4 2 9 2 2" xfId="7899"/>
    <cellStyle name="40% - Accent4 2 9 2 2 2" xfId="16181"/>
    <cellStyle name="40% - Accent4 2 9 2 2 2 2" xfId="35243"/>
    <cellStyle name="40% - Accent4 2 9 2 2 2 3" xfId="54304"/>
    <cellStyle name="40% - Accent4 2 9 2 2 3" xfId="26965"/>
    <cellStyle name="40% - Accent4 2 9 2 2 4" xfId="46026"/>
    <cellStyle name="40% - Accent4 2 9 2 3" xfId="10393"/>
    <cellStyle name="40% - Accent4 2 9 2 3 2" xfId="18671"/>
    <cellStyle name="40% - Accent4 2 9 2 3 2 2" xfId="37733"/>
    <cellStyle name="40% - Accent4 2 9 2 3 2 3" xfId="56794"/>
    <cellStyle name="40% - Accent4 2 9 2 3 3" xfId="29455"/>
    <cellStyle name="40% - Accent4 2 9 2 3 4" xfId="48516"/>
    <cellStyle name="40% - Accent4 2 9 2 4" xfId="4800"/>
    <cellStyle name="40% - Accent4 2 9 2 4 2" xfId="23910"/>
    <cellStyle name="40% - Accent4 2 9 2 4 3" xfId="42971"/>
    <cellStyle name="40% - Accent4 2 9 2 5" xfId="13126"/>
    <cellStyle name="40% - Accent4 2 9 2 5 2" xfId="32188"/>
    <cellStyle name="40% - Accent4 2 9 2 5 3" xfId="51249"/>
    <cellStyle name="40% - Accent4 2 9 2 6" xfId="21177"/>
    <cellStyle name="40% - Accent4 2 9 2 7" xfId="40238"/>
    <cellStyle name="40% - Accent4 2 9 3" xfId="7898"/>
    <cellStyle name="40% - Accent4 2 9 3 2" xfId="16180"/>
    <cellStyle name="40% - Accent4 2 9 3 2 2" xfId="35242"/>
    <cellStyle name="40% - Accent4 2 9 3 2 3" xfId="54303"/>
    <cellStyle name="40% - Accent4 2 9 3 3" xfId="26964"/>
    <cellStyle name="40% - Accent4 2 9 3 4" xfId="46025"/>
    <cellStyle name="40% - Accent4 2 9 4" xfId="10392"/>
    <cellStyle name="40% - Accent4 2 9 4 2" xfId="18670"/>
    <cellStyle name="40% - Accent4 2 9 4 2 2" xfId="37732"/>
    <cellStyle name="40% - Accent4 2 9 4 2 3" xfId="56793"/>
    <cellStyle name="40% - Accent4 2 9 4 3" xfId="29454"/>
    <cellStyle name="40% - Accent4 2 9 4 4" xfId="48515"/>
    <cellStyle name="40% - Accent4 2 9 5" xfId="4799"/>
    <cellStyle name="40% - Accent4 2 9 5 2" xfId="23909"/>
    <cellStyle name="40% - Accent4 2 9 5 3" xfId="42970"/>
    <cellStyle name="40% - Accent4 2 9 6" xfId="13125"/>
    <cellStyle name="40% - Accent4 2 9 6 2" xfId="32187"/>
    <cellStyle name="40% - Accent4 2 9 6 3" xfId="51248"/>
    <cellStyle name="40% - Accent4 2 9 7" xfId="21176"/>
    <cellStyle name="40% - Accent4 2 9 8" xfId="40237"/>
    <cellStyle name="40% - Accent4 20" xfId="4678"/>
    <cellStyle name="40% - Accent4 20 2" xfId="23788"/>
    <cellStyle name="40% - Accent4 20 3" xfId="42849"/>
    <cellStyle name="40% - Accent4 21" xfId="13004"/>
    <cellStyle name="40% - Accent4 21 2" xfId="32066"/>
    <cellStyle name="40% - Accent4 21 3" xfId="51127"/>
    <cellStyle name="40% - Accent4 22" xfId="19349"/>
    <cellStyle name="40% - Accent4 22 2" xfId="38410"/>
    <cellStyle name="40% - Accent4 22 3" xfId="57471"/>
    <cellStyle name="40% - Accent4 23" xfId="21074"/>
    <cellStyle name="40% - Accent4 24" xfId="40135"/>
    <cellStyle name="40% - Accent4 3" xfId="1824"/>
    <cellStyle name="40% - Accent4 3 10" xfId="5658"/>
    <cellStyle name="40% - Accent4 3 10 2" xfId="13945"/>
    <cellStyle name="40% - Accent4 3 10 2 2" xfId="33007"/>
    <cellStyle name="40% - Accent4 3 10 2 3" xfId="52068"/>
    <cellStyle name="40% - Accent4 3 10 3" xfId="24729"/>
    <cellStyle name="40% - Accent4 3 10 4" xfId="43790"/>
    <cellStyle name="40% - Accent4 3 11" xfId="7900"/>
    <cellStyle name="40% - Accent4 3 11 2" xfId="16182"/>
    <cellStyle name="40% - Accent4 3 11 2 2" xfId="35244"/>
    <cellStyle name="40% - Accent4 3 11 2 3" xfId="54305"/>
    <cellStyle name="40% - Accent4 3 11 3" xfId="26966"/>
    <cellStyle name="40% - Accent4 3 11 4" xfId="46027"/>
    <cellStyle name="40% - Accent4 3 12" xfId="10394"/>
    <cellStyle name="40% - Accent4 3 12 2" xfId="18672"/>
    <cellStyle name="40% - Accent4 3 12 2 2" xfId="37734"/>
    <cellStyle name="40% - Accent4 3 12 2 3" xfId="56795"/>
    <cellStyle name="40% - Accent4 3 12 3" xfId="29456"/>
    <cellStyle name="40% - Accent4 3 12 4" xfId="48517"/>
    <cellStyle name="40% - Accent4 3 13" xfId="4801"/>
    <cellStyle name="40% - Accent4 3 13 2" xfId="23911"/>
    <cellStyle name="40% - Accent4 3 13 3" xfId="42972"/>
    <cellStyle name="40% - Accent4 3 14" xfId="13127"/>
    <cellStyle name="40% - Accent4 3 14 2" xfId="32189"/>
    <cellStyle name="40% - Accent4 3 14 3" xfId="51250"/>
    <cellStyle name="40% - Accent4 3 15" xfId="21178"/>
    <cellStyle name="40% - Accent4 3 16" xfId="40239"/>
    <cellStyle name="40% - Accent4 3 2" xfId="1825"/>
    <cellStyle name="40% - Accent4 3 2 10" xfId="4802"/>
    <cellStyle name="40% - Accent4 3 2 10 2" xfId="23912"/>
    <cellStyle name="40% - Accent4 3 2 10 3" xfId="42973"/>
    <cellStyle name="40% - Accent4 3 2 11" xfId="13128"/>
    <cellStyle name="40% - Accent4 3 2 11 2" xfId="32190"/>
    <cellStyle name="40% - Accent4 3 2 11 3" xfId="51251"/>
    <cellStyle name="40% - Accent4 3 2 12" xfId="21179"/>
    <cellStyle name="40% - Accent4 3 2 13" xfId="40240"/>
    <cellStyle name="40% - Accent4 3 2 2" xfId="1826"/>
    <cellStyle name="40% - Accent4 3 2 2 2" xfId="1827"/>
    <cellStyle name="40% - Accent4 3 2 2 2 2" xfId="7903"/>
    <cellStyle name="40% - Accent4 3 2 2 2 2 2" xfId="16185"/>
    <cellStyle name="40% - Accent4 3 2 2 2 2 2 2" xfId="35247"/>
    <cellStyle name="40% - Accent4 3 2 2 2 2 2 3" xfId="54308"/>
    <cellStyle name="40% - Accent4 3 2 2 2 2 3" xfId="26969"/>
    <cellStyle name="40% - Accent4 3 2 2 2 2 4" xfId="46030"/>
    <cellStyle name="40% - Accent4 3 2 2 2 3" xfId="10397"/>
    <cellStyle name="40% - Accent4 3 2 2 2 3 2" xfId="18675"/>
    <cellStyle name="40% - Accent4 3 2 2 2 3 2 2" xfId="37737"/>
    <cellStyle name="40% - Accent4 3 2 2 2 3 2 3" xfId="56798"/>
    <cellStyle name="40% - Accent4 3 2 2 2 3 3" xfId="29459"/>
    <cellStyle name="40% - Accent4 3 2 2 2 3 4" xfId="48520"/>
    <cellStyle name="40% - Accent4 3 2 2 2 4" xfId="4804"/>
    <cellStyle name="40% - Accent4 3 2 2 2 4 2" xfId="23914"/>
    <cellStyle name="40% - Accent4 3 2 2 2 4 3" xfId="42975"/>
    <cellStyle name="40% - Accent4 3 2 2 2 5" xfId="13130"/>
    <cellStyle name="40% - Accent4 3 2 2 2 5 2" xfId="32192"/>
    <cellStyle name="40% - Accent4 3 2 2 2 5 3" xfId="51253"/>
    <cellStyle name="40% - Accent4 3 2 2 2 6" xfId="21181"/>
    <cellStyle name="40% - Accent4 3 2 2 2 7" xfId="40242"/>
    <cellStyle name="40% - Accent4 3 2 2 3" xfId="7902"/>
    <cellStyle name="40% - Accent4 3 2 2 3 2" xfId="16184"/>
    <cellStyle name="40% - Accent4 3 2 2 3 2 2" xfId="35246"/>
    <cellStyle name="40% - Accent4 3 2 2 3 2 3" xfId="54307"/>
    <cellStyle name="40% - Accent4 3 2 2 3 3" xfId="26968"/>
    <cellStyle name="40% - Accent4 3 2 2 3 4" xfId="46029"/>
    <cellStyle name="40% - Accent4 3 2 2 4" xfId="10396"/>
    <cellStyle name="40% - Accent4 3 2 2 4 2" xfId="18674"/>
    <cellStyle name="40% - Accent4 3 2 2 4 2 2" xfId="37736"/>
    <cellStyle name="40% - Accent4 3 2 2 4 2 3" xfId="56797"/>
    <cellStyle name="40% - Accent4 3 2 2 4 3" xfId="29458"/>
    <cellStyle name="40% - Accent4 3 2 2 4 4" xfId="48519"/>
    <cellStyle name="40% - Accent4 3 2 2 5" xfId="4803"/>
    <cellStyle name="40% - Accent4 3 2 2 5 2" xfId="23913"/>
    <cellStyle name="40% - Accent4 3 2 2 5 3" xfId="42974"/>
    <cellStyle name="40% - Accent4 3 2 2 6" xfId="13129"/>
    <cellStyle name="40% - Accent4 3 2 2 6 2" xfId="32191"/>
    <cellStyle name="40% - Accent4 3 2 2 6 3" xfId="51252"/>
    <cellStyle name="40% - Accent4 3 2 2 7" xfId="21180"/>
    <cellStyle name="40% - Accent4 3 2 2 8" xfId="40241"/>
    <cellStyle name="40% - Accent4 3 2 3" xfId="1828"/>
    <cellStyle name="40% - Accent4 3 2 3 2" xfId="1829"/>
    <cellStyle name="40% - Accent4 3 2 3 2 2" xfId="7905"/>
    <cellStyle name="40% - Accent4 3 2 3 2 2 2" xfId="16187"/>
    <cellStyle name="40% - Accent4 3 2 3 2 2 2 2" xfId="35249"/>
    <cellStyle name="40% - Accent4 3 2 3 2 2 2 3" xfId="54310"/>
    <cellStyle name="40% - Accent4 3 2 3 2 2 3" xfId="26971"/>
    <cellStyle name="40% - Accent4 3 2 3 2 2 4" xfId="46032"/>
    <cellStyle name="40% - Accent4 3 2 3 2 3" xfId="10399"/>
    <cellStyle name="40% - Accent4 3 2 3 2 3 2" xfId="18677"/>
    <cellStyle name="40% - Accent4 3 2 3 2 3 2 2" xfId="37739"/>
    <cellStyle name="40% - Accent4 3 2 3 2 3 2 3" xfId="56800"/>
    <cellStyle name="40% - Accent4 3 2 3 2 3 3" xfId="29461"/>
    <cellStyle name="40% - Accent4 3 2 3 2 3 4" xfId="48522"/>
    <cellStyle name="40% - Accent4 3 2 3 2 4" xfId="4806"/>
    <cellStyle name="40% - Accent4 3 2 3 2 4 2" xfId="23916"/>
    <cellStyle name="40% - Accent4 3 2 3 2 4 3" xfId="42977"/>
    <cellStyle name="40% - Accent4 3 2 3 2 5" xfId="13132"/>
    <cellStyle name="40% - Accent4 3 2 3 2 5 2" xfId="32194"/>
    <cellStyle name="40% - Accent4 3 2 3 2 5 3" xfId="51255"/>
    <cellStyle name="40% - Accent4 3 2 3 2 6" xfId="21183"/>
    <cellStyle name="40% - Accent4 3 2 3 2 7" xfId="40244"/>
    <cellStyle name="40% - Accent4 3 2 3 3" xfId="7904"/>
    <cellStyle name="40% - Accent4 3 2 3 3 2" xfId="16186"/>
    <cellStyle name="40% - Accent4 3 2 3 3 2 2" xfId="35248"/>
    <cellStyle name="40% - Accent4 3 2 3 3 2 3" xfId="54309"/>
    <cellStyle name="40% - Accent4 3 2 3 3 3" xfId="26970"/>
    <cellStyle name="40% - Accent4 3 2 3 3 4" xfId="46031"/>
    <cellStyle name="40% - Accent4 3 2 3 4" xfId="10398"/>
    <cellStyle name="40% - Accent4 3 2 3 4 2" xfId="18676"/>
    <cellStyle name="40% - Accent4 3 2 3 4 2 2" xfId="37738"/>
    <cellStyle name="40% - Accent4 3 2 3 4 2 3" xfId="56799"/>
    <cellStyle name="40% - Accent4 3 2 3 4 3" xfId="29460"/>
    <cellStyle name="40% - Accent4 3 2 3 4 4" xfId="48521"/>
    <cellStyle name="40% - Accent4 3 2 3 5" xfId="4805"/>
    <cellStyle name="40% - Accent4 3 2 3 5 2" xfId="23915"/>
    <cellStyle name="40% - Accent4 3 2 3 5 3" xfId="42976"/>
    <cellStyle name="40% - Accent4 3 2 3 6" xfId="13131"/>
    <cellStyle name="40% - Accent4 3 2 3 6 2" xfId="32193"/>
    <cellStyle name="40% - Accent4 3 2 3 6 3" xfId="51254"/>
    <cellStyle name="40% - Accent4 3 2 3 7" xfId="21182"/>
    <cellStyle name="40% - Accent4 3 2 3 8" xfId="40243"/>
    <cellStyle name="40% - Accent4 3 2 4" xfId="1830"/>
    <cellStyle name="40% - Accent4 3 2 4 2" xfId="7906"/>
    <cellStyle name="40% - Accent4 3 2 4 2 2" xfId="16188"/>
    <cellStyle name="40% - Accent4 3 2 4 2 2 2" xfId="35250"/>
    <cellStyle name="40% - Accent4 3 2 4 2 2 3" xfId="54311"/>
    <cellStyle name="40% - Accent4 3 2 4 2 3" xfId="26972"/>
    <cellStyle name="40% - Accent4 3 2 4 2 4" xfId="46033"/>
    <cellStyle name="40% - Accent4 3 2 4 3" xfId="10400"/>
    <cellStyle name="40% - Accent4 3 2 4 3 2" xfId="18678"/>
    <cellStyle name="40% - Accent4 3 2 4 3 2 2" xfId="37740"/>
    <cellStyle name="40% - Accent4 3 2 4 3 2 3" xfId="56801"/>
    <cellStyle name="40% - Accent4 3 2 4 3 3" xfId="29462"/>
    <cellStyle name="40% - Accent4 3 2 4 3 4" xfId="48523"/>
    <cellStyle name="40% - Accent4 3 2 4 4" xfId="4807"/>
    <cellStyle name="40% - Accent4 3 2 4 4 2" xfId="23917"/>
    <cellStyle name="40% - Accent4 3 2 4 4 3" xfId="42978"/>
    <cellStyle name="40% - Accent4 3 2 4 5" xfId="13133"/>
    <cellStyle name="40% - Accent4 3 2 4 5 2" xfId="32195"/>
    <cellStyle name="40% - Accent4 3 2 4 5 3" xfId="51256"/>
    <cellStyle name="40% - Accent4 3 2 4 6" xfId="21184"/>
    <cellStyle name="40% - Accent4 3 2 4 7" xfId="40245"/>
    <cellStyle name="40% - Accent4 3 2 5" xfId="1831"/>
    <cellStyle name="40% - Accent4 3 2 5 2" xfId="7907"/>
    <cellStyle name="40% - Accent4 3 2 5 2 2" xfId="16189"/>
    <cellStyle name="40% - Accent4 3 2 5 2 2 2" xfId="35251"/>
    <cellStyle name="40% - Accent4 3 2 5 2 2 3" xfId="54312"/>
    <cellStyle name="40% - Accent4 3 2 5 2 3" xfId="26973"/>
    <cellStyle name="40% - Accent4 3 2 5 2 4" xfId="46034"/>
    <cellStyle name="40% - Accent4 3 2 5 3" xfId="10401"/>
    <cellStyle name="40% - Accent4 3 2 5 3 2" xfId="18679"/>
    <cellStyle name="40% - Accent4 3 2 5 3 2 2" xfId="37741"/>
    <cellStyle name="40% - Accent4 3 2 5 3 2 3" xfId="56802"/>
    <cellStyle name="40% - Accent4 3 2 5 3 3" xfId="29463"/>
    <cellStyle name="40% - Accent4 3 2 5 3 4" xfId="48524"/>
    <cellStyle name="40% - Accent4 3 2 5 4" xfId="4808"/>
    <cellStyle name="40% - Accent4 3 2 5 4 2" xfId="23918"/>
    <cellStyle name="40% - Accent4 3 2 5 4 3" xfId="42979"/>
    <cellStyle name="40% - Accent4 3 2 5 5" xfId="13134"/>
    <cellStyle name="40% - Accent4 3 2 5 5 2" xfId="32196"/>
    <cellStyle name="40% - Accent4 3 2 5 5 3" xfId="51257"/>
    <cellStyle name="40% - Accent4 3 2 5 6" xfId="21185"/>
    <cellStyle name="40% - Accent4 3 2 5 7" xfId="40246"/>
    <cellStyle name="40% - Accent4 3 2 6" xfId="4809"/>
    <cellStyle name="40% - Accent4 3 2 6 2" xfId="13135"/>
    <cellStyle name="40% - Accent4 3 2 6 2 2" xfId="32197"/>
    <cellStyle name="40% - Accent4 3 2 6 2 3" xfId="51258"/>
    <cellStyle name="40% - Accent4 3 2 6 3" xfId="23919"/>
    <cellStyle name="40% - Accent4 3 2 6 4" xfId="42980"/>
    <cellStyle name="40% - Accent4 3 2 7" xfId="5861"/>
    <cellStyle name="40% - Accent4 3 2 7 2" xfId="14143"/>
    <cellStyle name="40% - Accent4 3 2 7 2 2" xfId="33205"/>
    <cellStyle name="40% - Accent4 3 2 7 2 3" xfId="52266"/>
    <cellStyle name="40% - Accent4 3 2 7 3" xfId="24927"/>
    <cellStyle name="40% - Accent4 3 2 7 4" xfId="43988"/>
    <cellStyle name="40% - Accent4 3 2 8" xfId="7901"/>
    <cellStyle name="40% - Accent4 3 2 8 2" xfId="16183"/>
    <cellStyle name="40% - Accent4 3 2 8 2 2" xfId="35245"/>
    <cellStyle name="40% - Accent4 3 2 8 2 3" xfId="54306"/>
    <cellStyle name="40% - Accent4 3 2 8 3" xfId="26967"/>
    <cellStyle name="40% - Accent4 3 2 8 4" xfId="46028"/>
    <cellStyle name="40% - Accent4 3 2 9" xfId="10395"/>
    <cellStyle name="40% - Accent4 3 2 9 2" xfId="18673"/>
    <cellStyle name="40% - Accent4 3 2 9 2 2" xfId="37735"/>
    <cellStyle name="40% - Accent4 3 2 9 2 3" xfId="56796"/>
    <cellStyle name="40% - Accent4 3 2 9 3" xfId="29457"/>
    <cellStyle name="40% - Accent4 3 2 9 4" xfId="48518"/>
    <cellStyle name="40% - Accent4 3 3" xfId="1832"/>
    <cellStyle name="40% - Accent4 3 3 10" xfId="4810"/>
    <cellStyle name="40% - Accent4 3 3 10 2" xfId="23920"/>
    <cellStyle name="40% - Accent4 3 3 10 3" xfId="42981"/>
    <cellStyle name="40% - Accent4 3 3 11" xfId="13136"/>
    <cellStyle name="40% - Accent4 3 3 11 2" xfId="32198"/>
    <cellStyle name="40% - Accent4 3 3 11 3" xfId="51259"/>
    <cellStyle name="40% - Accent4 3 3 12" xfId="21186"/>
    <cellStyle name="40% - Accent4 3 3 13" xfId="40247"/>
    <cellStyle name="40% - Accent4 3 3 2" xfId="1833"/>
    <cellStyle name="40% - Accent4 3 3 2 2" xfId="1834"/>
    <cellStyle name="40% - Accent4 3 3 2 2 2" xfId="7910"/>
    <cellStyle name="40% - Accent4 3 3 2 2 2 2" xfId="16192"/>
    <cellStyle name="40% - Accent4 3 3 2 2 2 2 2" xfId="35254"/>
    <cellStyle name="40% - Accent4 3 3 2 2 2 2 3" xfId="54315"/>
    <cellStyle name="40% - Accent4 3 3 2 2 2 3" xfId="26976"/>
    <cellStyle name="40% - Accent4 3 3 2 2 2 4" xfId="46037"/>
    <cellStyle name="40% - Accent4 3 3 2 2 3" xfId="10404"/>
    <cellStyle name="40% - Accent4 3 3 2 2 3 2" xfId="18682"/>
    <cellStyle name="40% - Accent4 3 3 2 2 3 2 2" xfId="37744"/>
    <cellStyle name="40% - Accent4 3 3 2 2 3 2 3" xfId="56805"/>
    <cellStyle name="40% - Accent4 3 3 2 2 3 3" xfId="29466"/>
    <cellStyle name="40% - Accent4 3 3 2 2 3 4" xfId="48527"/>
    <cellStyle name="40% - Accent4 3 3 2 2 4" xfId="4812"/>
    <cellStyle name="40% - Accent4 3 3 2 2 4 2" xfId="23922"/>
    <cellStyle name="40% - Accent4 3 3 2 2 4 3" xfId="42983"/>
    <cellStyle name="40% - Accent4 3 3 2 2 5" xfId="13138"/>
    <cellStyle name="40% - Accent4 3 3 2 2 5 2" xfId="32200"/>
    <cellStyle name="40% - Accent4 3 3 2 2 5 3" xfId="51261"/>
    <cellStyle name="40% - Accent4 3 3 2 2 6" xfId="21188"/>
    <cellStyle name="40% - Accent4 3 3 2 2 7" xfId="40249"/>
    <cellStyle name="40% - Accent4 3 3 2 3" xfId="7909"/>
    <cellStyle name="40% - Accent4 3 3 2 3 2" xfId="16191"/>
    <cellStyle name="40% - Accent4 3 3 2 3 2 2" xfId="35253"/>
    <cellStyle name="40% - Accent4 3 3 2 3 2 3" xfId="54314"/>
    <cellStyle name="40% - Accent4 3 3 2 3 3" xfId="26975"/>
    <cellStyle name="40% - Accent4 3 3 2 3 4" xfId="46036"/>
    <cellStyle name="40% - Accent4 3 3 2 4" xfId="10403"/>
    <cellStyle name="40% - Accent4 3 3 2 4 2" xfId="18681"/>
    <cellStyle name="40% - Accent4 3 3 2 4 2 2" xfId="37743"/>
    <cellStyle name="40% - Accent4 3 3 2 4 2 3" xfId="56804"/>
    <cellStyle name="40% - Accent4 3 3 2 4 3" xfId="29465"/>
    <cellStyle name="40% - Accent4 3 3 2 4 4" xfId="48526"/>
    <cellStyle name="40% - Accent4 3 3 2 5" xfId="4811"/>
    <cellStyle name="40% - Accent4 3 3 2 5 2" xfId="23921"/>
    <cellStyle name="40% - Accent4 3 3 2 5 3" xfId="42982"/>
    <cellStyle name="40% - Accent4 3 3 2 6" xfId="13137"/>
    <cellStyle name="40% - Accent4 3 3 2 6 2" xfId="32199"/>
    <cellStyle name="40% - Accent4 3 3 2 6 3" xfId="51260"/>
    <cellStyle name="40% - Accent4 3 3 2 7" xfId="21187"/>
    <cellStyle name="40% - Accent4 3 3 2 8" xfId="40248"/>
    <cellStyle name="40% - Accent4 3 3 3" xfId="1835"/>
    <cellStyle name="40% - Accent4 3 3 3 2" xfId="1836"/>
    <cellStyle name="40% - Accent4 3 3 3 2 2" xfId="7912"/>
    <cellStyle name="40% - Accent4 3 3 3 2 2 2" xfId="16194"/>
    <cellStyle name="40% - Accent4 3 3 3 2 2 2 2" xfId="35256"/>
    <cellStyle name="40% - Accent4 3 3 3 2 2 2 3" xfId="54317"/>
    <cellStyle name="40% - Accent4 3 3 3 2 2 3" xfId="26978"/>
    <cellStyle name="40% - Accent4 3 3 3 2 2 4" xfId="46039"/>
    <cellStyle name="40% - Accent4 3 3 3 2 3" xfId="10406"/>
    <cellStyle name="40% - Accent4 3 3 3 2 3 2" xfId="18684"/>
    <cellStyle name="40% - Accent4 3 3 3 2 3 2 2" xfId="37746"/>
    <cellStyle name="40% - Accent4 3 3 3 2 3 2 3" xfId="56807"/>
    <cellStyle name="40% - Accent4 3 3 3 2 3 3" xfId="29468"/>
    <cellStyle name="40% - Accent4 3 3 3 2 3 4" xfId="48529"/>
    <cellStyle name="40% - Accent4 3 3 3 2 4" xfId="4814"/>
    <cellStyle name="40% - Accent4 3 3 3 2 4 2" xfId="23924"/>
    <cellStyle name="40% - Accent4 3 3 3 2 4 3" xfId="42985"/>
    <cellStyle name="40% - Accent4 3 3 3 2 5" xfId="13140"/>
    <cellStyle name="40% - Accent4 3 3 3 2 5 2" xfId="32202"/>
    <cellStyle name="40% - Accent4 3 3 3 2 5 3" xfId="51263"/>
    <cellStyle name="40% - Accent4 3 3 3 2 6" xfId="21190"/>
    <cellStyle name="40% - Accent4 3 3 3 2 7" xfId="40251"/>
    <cellStyle name="40% - Accent4 3 3 3 3" xfId="7911"/>
    <cellStyle name="40% - Accent4 3 3 3 3 2" xfId="16193"/>
    <cellStyle name="40% - Accent4 3 3 3 3 2 2" xfId="35255"/>
    <cellStyle name="40% - Accent4 3 3 3 3 2 3" xfId="54316"/>
    <cellStyle name="40% - Accent4 3 3 3 3 3" xfId="26977"/>
    <cellStyle name="40% - Accent4 3 3 3 3 4" xfId="46038"/>
    <cellStyle name="40% - Accent4 3 3 3 4" xfId="10405"/>
    <cellStyle name="40% - Accent4 3 3 3 4 2" xfId="18683"/>
    <cellStyle name="40% - Accent4 3 3 3 4 2 2" xfId="37745"/>
    <cellStyle name="40% - Accent4 3 3 3 4 2 3" xfId="56806"/>
    <cellStyle name="40% - Accent4 3 3 3 4 3" xfId="29467"/>
    <cellStyle name="40% - Accent4 3 3 3 4 4" xfId="48528"/>
    <cellStyle name="40% - Accent4 3 3 3 5" xfId="4813"/>
    <cellStyle name="40% - Accent4 3 3 3 5 2" xfId="23923"/>
    <cellStyle name="40% - Accent4 3 3 3 5 3" xfId="42984"/>
    <cellStyle name="40% - Accent4 3 3 3 6" xfId="13139"/>
    <cellStyle name="40% - Accent4 3 3 3 6 2" xfId="32201"/>
    <cellStyle name="40% - Accent4 3 3 3 6 3" xfId="51262"/>
    <cellStyle name="40% - Accent4 3 3 3 7" xfId="21189"/>
    <cellStyle name="40% - Accent4 3 3 3 8" xfId="40250"/>
    <cellStyle name="40% - Accent4 3 3 4" xfId="1837"/>
    <cellStyle name="40% - Accent4 3 3 4 2" xfId="7913"/>
    <cellStyle name="40% - Accent4 3 3 4 2 2" xfId="16195"/>
    <cellStyle name="40% - Accent4 3 3 4 2 2 2" xfId="35257"/>
    <cellStyle name="40% - Accent4 3 3 4 2 2 3" xfId="54318"/>
    <cellStyle name="40% - Accent4 3 3 4 2 3" xfId="26979"/>
    <cellStyle name="40% - Accent4 3 3 4 2 4" xfId="46040"/>
    <cellStyle name="40% - Accent4 3 3 4 3" xfId="10407"/>
    <cellStyle name="40% - Accent4 3 3 4 3 2" xfId="18685"/>
    <cellStyle name="40% - Accent4 3 3 4 3 2 2" xfId="37747"/>
    <cellStyle name="40% - Accent4 3 3 4 3 2 3" xfId="56808"/>
    <cellStyle name="40% - Accent4 3 3 4 3 3" xfId="29469"/>
    <cellStyle name="40% - Accent4 3 3 4 3 4" xfId="48530"/>
    <cellStyle name="40% - Accent4 3 3 4 4" xfId="4815"/>
    <cellStyle name="40% - Accent4 3 3 4 4 2" xfId="23925"/>
    <cellStyle name="40% - Accent4 3 3 4 4 3" xfId="42986"/>
    <cellStyle name="40% - Accent4 3 3 4 5" xfId="13141"/>
    <cellStyle name="40% - Accent4 3 3 4 5 2" xfId="32203"/>
    <cellStyle name="40% - Accent4 3 3 4 5 3" xfId="51264"/>
    <cellStyle name="40% - Accent4 3 3 4 6" xfId="21191"/>
    <cellStyle name="40% - Accent4 3 3 4 7" xfId="40252"/>
    <cellStyle name="40% - Accent4 3 3 5" xfId="1838"/>
    <cellStyle name="40% - Accent4 3 3 5 2" xfId="7914"/>
    <cellStyle name="40% - Accent4 3 3 5 2 2" xfId="16196"/>
    <cellStyle name="40% - Accent4 3 3 5 2 2 2" xfId="35258"/>
    <cellStyle name="40% - Accent4 3 3 5 2 2 3" xfId="54319"/>
    <cellStyle name="40% - Accent4 3 3 5 2 3" xfId="26980"/>
    <cellStyle name="40% - Accent4 3 3 5 2 4" xfId="46041"/>
    <cellStyle name="40% - Accent4 3 3 5 3" xfId="10408"/>
    <cellStyle name="40% - Accent4 3 3 5 3 2" xfId="18686"/>
    <cellStyle name="40% - Accent4 3 3 5 3 2 2" xfId="37748"/>
    <cellStyle name="40% - Accent4 3 3 5 3 2 3" xfId="56809"/>
    <cellStyle name="40% - Accent4 3 3 5 3 3" xfId="29470"/>
    <cellStyle name="40% - Accent4 3 3 5 3 4" xfId="48531"/>
    <cellStyle name="40% - Accent4 3 3 5 4" xfId="4816"/>
    <cellStyle name="40% - Accent4 3 3 5 4 2" xfId="23926"/>
    <cellStyle name="40% - Accent4 3 3 5 4 3" xfId="42987"/>
    <cellStyle name="40% - Accent4 3 3 5 5" xfId="13142"/>
    <cellStyle name="40% - Accent4 3 3 5 5 2" xfId="32204"/>
    <cellStyle name="40% - Accent4 3 3 5 5 3" xfId="51265"/>
    <cellStyle name="40% - Accent4 3 3 5 6" xfId="21192"/>
    <cellStyle name="40% - Accent4 3 3 5 7" xfId="40253"/>
    <cellStyle name="40% - Accent4 3 3 6" xfId="4817"/>
    <cellStyle name="40% - Accent4 3 3 6 2" xfId="13143"/>
    <cellStyle name="40% - Accent4 3 3 6 2 2" xfId="32205"/>
    <cellStyle name="40% - Accent4 3 3 6 2 3" xfId="51266"/>
    <cellStyle name="40% - Accent4 3 3 6 3" xfId="23927"/>
    <cellStyle name="40% - Accent4 3 3 6 4" xfId="42988"/>
    <cellStyle name="40% - Accent4 3 3 7" xfId="5959"/>
    <cellStyle name="40% - Accent4 3 3 7 2" xfId="14241"/>
    <cellStyle name="40% - Accent4 3 3 7 2 2" xfId="33303"/>
    <cellStyle name="40% - Accent4 3 3 7 2 3" xfId="52364"/>
    <cellStyle name="40% - Accent4 3 3 7 3" xfId="25025"/>
    <cellStyle name="40% - Accent4 3 3 7 4" xfId="44086"/>
    <cellStyle name="40% - Accent4 3 3 8" xfId="7908"/>
    <cellStyle name="40% - Accent4 3 3 8 2" xfId="16190"/>
    <cellStyle name="40% - Accent4 3 3 8 2 2" xfId="35252"/>
    <cellStyle name="40% - Accent4 3 3 8 2 3" xfId="54313"/>
    <cellStyle name="40% - Accent4 3 3 8 3" xfId="26974"/>
    <cellStyle name="40% - Accent4 3 3 8 4" xfId="46035"/>
    <cellStyle name="40% - Accent4 3 3 9" xfId="10402"/>
    <cellStyle name="40% - Accent4 3 3 9 2" xfId="18680"/>
    <cellStyle name="40% - Accent4 3 3 9 2 2" xfId="37742"/>
    <cellStyle name="40% - Accent4 3 3 9 2 3" xfId="56803"/>
    <cellStyle name="40% - Accent4 3 3 9 3" xfId="29464"/>
    <cellStyle name="40% - Accent4 3 3 9 4" xfId="48525"/>
    <cellStyle name="40% - Accent4 3 4" xfId="1839"/>
    <cellStyle name="40% - Accent4 3 4 10" xfId="13144"/>
    <cellStyle name="40% - Accent4 3 4 10 2" xfId="32206"/>
    <cellStyle name="40% - Accent4 3 4 10 3" xfId="51267"/>
    <cellStyle name="40% - Accent4 3 4 11" xfId="21193"/>
    <cellStyle name="40% - Accent4 3 4 12" xfId="40254"/>
    <cellStyle name="40% - Accent4 3 4 2" xfId="1840"/>
    <cellStyle name="40% - Accent4 3 4 2 2" xfId="1841"/>
    <cellStyle name="40% - Accent4 3 4 2 2 2" xfId="7917"/>
    <cellStyle name="40% - Accent4 3 4 2 2 2 2" xfId="16199"/>
    <cellStyle name="40% - Accent4 3 4 2 2 2 2 2" xfId="35261"/>
    <cellStyle name="40% - Accent4 3 4 2 2 2 2 3" xfId="54322"/>
    <cellStyle name="40% - Accent4 3 4 2 2 2 3" xfId="26983"/>
    <cellStyle name="40% - Accent4 3 4 2 2 2 4" xfId="46044"/>
    <cellStyle name="40% - Accent4 3 4 2 2 3" xfId="10411"/>
    <cellStyle name="40% - Accent4 3 4 2 2 3 2" xfId="18689"/>
    <cellStyle name="40% - Accent4 3 4 2 2 3 2 2" xfId="37751"/>
    <cellStyle name="40% - Accent4 3 4 2 2 3 2 3" xfId="56812"/>
    <cellStyle name="40% - Accent4 3 4 2 2 3 3" xfId="29473"/>
    <cellStyle name="40% - Accent4 3 4 2 2 3 4" xfId="48534"/>
    <cellStyle name="40% - Accent4 3 4 2 2 4" xfId="4820"/>
    <cellStyle name="40% - Accent4 3 4 2 2 4 2" xfId="23930"/>
    <cellStyle name="40% - Accent4 3 4 2 2 4 3" xfId="42991"/>
    <cellStyle name="40% - Accent4 3 4 2 2 5" xfId="13146"/>
    <cellStyle name="40% - Accent4 3 4 2 2 5 2" xfId="32208"/>
    <cellStyle name="40% - Accent4 3 4 2 2 5 3" xfId="51269"/>
    <cellStyle name="40% - Accent4 3 4 2 2 6" xfId="21195"/>
    <cellStyle name="40% - Accent4 3 4 2 2 7" xfId="40256"/>
    <cellStyle name="40% - Accent4 3 4 2 3" xfId="7916"/>
    <cellStyle name="40% - Accent4 3 4 2 3 2" xfId="16198"/>
    <cellStyle name="40% - Accent4 3 4 2 3 2 2" xfId="35260"/>
    <cellStyle name="40% - Accent4 3 4 2 3 2 3" xfId="54321"/>
    <cellStyle name="40% - Accent4 3 4 2 3 3" xfId="26982"/>
    <cellStyle name="40% - Accent4 3 4 2 3 4" xfId="46043"/>
    <cellStyle name="40% - Accent4 3 4 2 4" xfId="10410"/>
    <cellStyle name="40% - Accent4 3 4 2 4 2" xfId="18688"/>
    <cellStyle name="40% - Accent4 3 4 2 4 2 2" xfId="37750"/>
    <cellStyle name="40% - Accent4 3 4 2 4 2 3" xfId="56811"/>
    <cellStyle name="40% - Accent4 3 4 2 4 3" xfId="29472"/>
    <cellStyle name="40% - Accent4 3 4 2 4 4" xfId="48533"/>
    <cellStyle name="40% - Accent4 3 4 2 5" xfId="4819"/>
    <cellStyle name="40% - Accent4 3 4 2 5 2" xfId="23929"/>
    <cellStyle name="40% - Accent4 3 4 2 5 3" xfId="42990"/>
    <cellStyle name="40% - Accent4 3 4 2 6" xfId="13145"/>
    <cellStyle name="40% - Accent4 3 4 2 6 2" xfId="32207"/>
    <cellStyle name="40% - Accent4 3 4 2 6 3" xfId="51268"/>
    <cellStyle name="40% - Accent4 3 4 2 7" xfId="21194"/>
    <cellStyle name="40% - Accent4 3 4 2 8" xfId="40255"/>
    <cellStyle name="40% - Accent4 3 4 3" xfId="1842"/>
    <cellStyle name="40% - Accent4 3 4 3 2" xfId="7918"/>
    <cellStyle name="40% - Accent4 3 4 3 2 2" xfId="16200"/>
    <cellStyle name="40% - Accent4 3 4 3 2 2 2" xfId="35262"/>
    <cellStyle name="40% - Accent4 3 4 3 2 2 3" xfId="54323"/>
    <cellStyle name="40% - Accent4 3 4 3 2 3" xfId="26984"/>
    <cellStyle name="40% - Accent4 3 4 3 2 4" xfId="46045"/>
    <cellStyle name="40% - Accent4 3 4 3 3" xfId="10412"/>
    <cellStyle name="40% - Accent4 3 4 3 3 2" xfId="18690"/>
    <cellStyle name="40% - Accent4 3 4 3 3 2 2" xfId="37752"/>
    <cellStyle name="40% - Accent4 3 4 3 3 2 3" xfId="56813"/>
    <cellStyle name="40% - Accent4 3 4 3 3 3" xfId="29474"/>
    <cellStyle name="40% - Accent4 3 4 3 3 4" xfId="48535"/>
    <cellStyle name="40% - Accent4 3 4 3 4" xfId="4821"/>
    <cellStyle name="40% - Accent4 3 4 3 4 2" xfId="23931"/>
    <cellStyle name="40% - Accent4 3 4 3 4 3" xfId="42992"/>
    <cellStyle name="40% - Accent4 3 4 3 5" xfId="13147"/>
    <cellStyle name="40% - Accent4 3 4 3 5 2" xfId="32209"/>
    <cellStyle name="40% - Accent4 3 4 3 5 3" xfId="51270"/>
    <cellStyle name="40% - Accent4 3 4 3 6" xfId="21196"/>
    <cellStyle name="40% - Accent4 3 4 3 7" xfId="40257"/>
    <cellStyle name="40% - Accent4 3 4 4" xfId="1843"/>
    <cellStyle name="40% - Accent4 3 4 4 2" xfId="7919"/>
    <cellStyle name="40% - Accent4 3 4 4 2 2" xfId="16201"/>
    <cellStyle name="40% - Accent4 3 4 4 2 2 2" xfId="35263"/>
    <cellStyle name="40% - Accent4 3 4 4 2 2 3" xfId="54324"/>
    <cellStyle name="40% - Accent4 3 4 4 2 3" xfId="26985"/>
    <cellStyle name="40% - Accent4 3 4 4 2 4" xfId="46046"/>
    <cellStyle name="40% - Accent4 3 4 4 3" xfId="10413"/>
    <cellStyle name="40% - Accent4 3 4 4 3 2" xfId="18691"/>
    <cellStyle name="40% - Accent4 3 4 4 3 2 2" xfId="37753"/>
    <cellStyle name="40% - Accent4 3 4 4 3 2 3" xfId="56814"/>
    <cellStyle name="40% - Accent4 3 4 4 3 3" xfId="29475"/>
    <cellStyle name="40% - Accent4 3 4 4 3 4" xfId="48536"/>
    <cellStyle name="40% - Accent4 3 4 4 4" xfId="4822"/>
    <cellStyle name="40% - Accent4 3 4 4 4 2" xfId="23932"/>
    <cellStyle name="40% - Accent4 3 4 4 4 3" xfId="42993"/>
    <cellStyle name="40% - Accent4 3 4 4 5" xfId="13148"/>
    <cellStyle name="40% - Accent4 3 4 4 5 2" xfId="32210"/>
    <cellStyle name="40% - Accent4 3 4 4 5 3" xfId="51271"/>
    <cellStyle name="40% - Accent4 3 4 4 6" xfId="21197"/>
    <cellStyle name="40% - Accent4 3 4 4 7" xfId="40258"/>
    <cellStyle name="40% - Accent4 3 4 5" xfId="4823"/>
    <cellStyle name="40% - Accent4 3 4 5 2" xfId="13149"/>
    <cellStyle name="40% - Accent4 3 4 5 2 2" xfId="32211"/>
    <cellStyle name="40% - Accent4 3 4 5 2 3" xfId="51272"/>
    <cellStyle name="40% - Accent4 3 4 5 3" xfId="23933"/>
    <cellStyle name="40% - Accent4 3 4 5 4" xfId="42994"/>
    <cellStyle name="40% - Accent4 3 4 6" xfId="5775"/>
    <cellStyle name="40% - Accent4 3 4 6 2" xfId="14057"/>
    <cellStyle name="40% - Accent4 3 4 6 2 2" xfId="33119"/>
    <cellStyle name="40% - Accent4 3 4 6 2 3" xfId="52180"/>
    <cellStyle name="40% - Accent4 3 4 6 3" xfId="24841"/>
    <cellStyle name="40% - Accent4 3 4 6 4" xfId="43902"/>
    <cellStyle name="40% - Accent4 3 4 7" xfId="7915"/>
    <cellStyle name="40% - Accent4 3 4 7 2" xfId="16197"/>
    <cellStyle name="40% - Accent4 3 4 7 2 2" xfId="35259"/>
    <cellStyle name="40% - Accent4 3 4 7 2 3" xfId="54320"/>
    <cellStyle name="40% - Accent4 3 4 7 3" xfId="26981"/>
    <cellStyle name="40% - Accent4 3 4 7 4" xfId="46042"/>
    <cellStyle name="40% - Accent4 3 4 8" xfId="10409"/>
    <cellStyle name="40% - Accent4 3 4 8 2" xfId="18687"/>
    <cellStyle name="40% - Accent4 3 4 8 2 2" xfId="37749"/>
    <cellStyle name="40% - Accent4 3 4 8 2 3" xfId="56810"/>
    <cellStyle name="40% - Accent4 3 4 8 3" xfId="29471"/>
    <cellStyle name="40% - Accent4 3 4 8 4" xfId="48532"/>
    <cellStyle name="40% - Accent4 3 4 9" xfId="4818"/>
    <cellStyle name="40% - Accent4 3 4 9 2" xfId="23928"/>
    <cellStyle name="40% - Accent4 3 4 9 3" xfId="42989"/>
    <cellStyle name="40% - Accent4 3 5" xfId="1844"/>
    <cellStyle name="40% - Accent4 3 5 2" xfId="1845"/>
    <cellStyle name="40% - Accent4 3 5 2 2" xfId="7921"/>
    <cellStyle name="40% - Accent4 3 5 2 2 2" xfId="16203"/>
    <cellStyle name="40% - Accent4 3 5 2 2 2 2" xfId="35265"/>
    <cellStyle name="40% - Accent4 3 5 2 2 2 3" xfId="54326"/>
    <cellStyle name="40% - Accent4 3 5 2 2 3" xfId="26987"/>
    <cellStyle name="40% - Accent4 3 5 2 2 4" xfId="46048"/>
    <cellStyle name="40% - Accent4 3 5 2 3" xfId="10415"/>
    <cellStyle name="40% - Accent4 3 5 2 3 2" xfId="18693"/>
    <cellStyle name="40% - Accent4 3 5 2 3 2 2" xfId="37755"/>
    <cellStyle name="40% - Accent4 3 5 2 3 2 3" xfId="56816"/>
    <cellStyle name="40% - Accent4 3 5 2 3 3" xfId="29477"/>
    <cellStyle name="40% - Accent4 3 5 2 3 4" xfId="48538"/>
    <cellStyle name="40% - Accent4 3 5 2 4" xfId="4825"/>
    <cellStyle name="40% - Accent4 3 5 2 4 2" xfId="23935"/>
    <cellStyle name="40% - Accent4 3 5 2 4 3" xfId="42996"/>
    <cellStyle name="40% - Accent4 3 5 2 5" xfId="13151"/>
    <cellStyle name="40% - Accent4 3 5 2 5 2" xfId="32213"/>
    <cellStyle name="40% - Accent4 3 5 2 5 3" xfId="51274"/>
    <cellStyle name="40% - Accent4 3 5 2 6" xfId="21199"/>
    <cellStyle name="40% - Accent4 3 5 2 7" xfId="40260"/>
    <cellStyle name="40% - Accent4 3 5 3" xfId="7920"/>
    <cellStyle name="40% - Accent4 3 5 3 2" xfId="16202"/>
    <cellStyle name="40% - Accent4 3 5 3 2 2" xfId="35264"/>
    <cellStyle name="40% - Accent4 3 5 3 2 3" xfId="54325"/>
    <cellStyle name="40% - Accent4 3 5 3 3" xfId="26986"/>
    <cellStyle name="40% - Accent4 3 5 3 4" xfId="46047"/>
    <cellStyle name="40% - Accent4 3 5 4" xfId="10414"/>
    <cellStyle name="40% - Accent4 3 5 4 2" xfId="18692"/>
    <cellStyle name="40% - Accent4 3 5 4 2 2" xfId="37754"/>
    <cellStyle name="40% - Accent4 3 5 4 2 3" xfId="56815"/>
    <cellStyle name="40% - Accent4 3 5 4 3" xfId="29476"/>
    <cellStyle name="40% - Accent4 3 5 4 4" xfId="48537"/>
    <cellStyle name="40% - Accent4 3 5 5" xfId="4824"/>
    <cellStyle name="40% - Accent4 3 5 5 2" xfId="23934"/>
    <cellStyle name="40% - Accent4 3 5 5 3" xfId="42995"/>
    <cellStyle name="40% - Accent4 3 5 6" xfId="13150"/>
    <cellStyle name="40% - Accent4 3 5 6 2" xfId="32212"/>
    <cellStyle name="40% - Accent4 3 5 6 3" xfId="51273"/>
    <cellStyle name="40% - Accent4 3 5 7" xfId="21198"/>
    <cellStyle name="40% - Accent4 3 5 8" xfId="40259"/>
    <cellStyle name="40% - Accent4 3 6" xfId="1846"/>
    <cellStyle name="40% - Accent4 3 6 2" xfId="1847"/>
    <cellStyle name="40% - Accent4 3 6 2 2" xfId="7923"/>
    <cellStyle name="40% - Accent4 3 6 2 2 2" xfId="16205"/>
    <cellStyle name="40% - Accent4 3 6 2 2 2 2" xfId="35267"/>
    <cellStyle name="40% - Accent4 3 6 2 2 2 3" xfId="54328"/>
    <cellStyle name="40% - Accent4 3 6 2 2 3" xfId="26989"/>
    <cellStyle name="40% - Accent4 3 6 2 2 4" xfId="46050"/>
    <cellStyle name="40% - Accent4 3 6 2 3" xfId="10417"/>
    <cellStyle name="40% - Accent4 3 6 2 3 2" xfId="18695"/>
    <cellStyle name="40% - Accent4 3 6 2 3 2 2" xfId="37757"/>
    <cellStyle name="40% - Accent4 3 6 2 3 2 3" xfId="56818"/>
    <cellStyle name="40% - Accent4 3 6 2 3 3" xfId="29479"/>
    <cellStyle name="40% - Accent4 3 6 2 3 4" xfId="48540"/>
    <cellStyle name="40% - Accent4 3 6 2 4" xfId="4827"/>
    <cellStyle name="40% - Accent4 3 6 2 4 2" xfId="23937"/>
    <cellStyle name="40% - Accent4 3 6 2 4 3" xfId="42998"/>
    <cellStyle name="40% - Accent4 3 6 2 5" xfId="13153"/>
    <cellStyle name="40% - Accent4 3 6 2 5 2" xfId="32215"/>
    <cellStyle name="40% - Accent4 3 6 2 5 3" xfId="51276"/>
    <cellStyle name="40% - Accent4 3 6 2 6" xfId="21201"/>
    <cellStyle name="40% - Accent4 3 6 2 7" xfId="40262"/>
    <cellStyle name="40% - Accent4 3 6 3" xfId="7922"/>
    <cellStyle name="40% - Accent4 3 6 3 2" xfId="16204"/>
    <cellStyle name="40% - Accent4 3 6 3 2 2" xfId="35266"/>
    <cellStyle name="40% - Accent4 3 6 3 2 3" xfId="54327"/>
    <cellStyle name="40% - Accent4 3 6 3 3" xfId="26988"/>
    <cellStyle name="40% - Accent4 3 6 3 4" xfId="46049"/>
    <cellStyle name="40% - Accent4 3 6 4" xfId="10416"/>
    <cellStyle name="40% - Accent4 3 6 4 2" xfId="18694"/>
    <cellStyle name="40% - Accent4 3 6 4 2 2" xfId="37756"/>
    <cellStyle name="40% - Accent4 3 6 4 2 3" xfId="56817"/>
    <cellStyle name="40% - Accent4 3 6 4 3" xfId="29478"/>
    <cellStyle name="40% - Accent4 3 6 4 4" xfId="48539"/>
    <cellStyle name="40% - Accent4 3 6 5" xfId="4826"/>
    <cellStyle name="40% - Accent4 3 6 5 2" xfId="23936"/>
    <cellStyle name="40% - Accent4 3 6 5 3" xfId="42997"/>
    <cellStyle name="40% - Accent4 3 6 6" xfId="13152"/>
    <cellStyle name="40% - Accent4 3 6 6 2" xfId="32214"/>
    <cellStyle name="40% - Accent4 3 6 6 3" xfId="51275"/>
    <cellStyle name="40% - Accent4 3 6 7" xfId="21200"/>
    <cellStyle name="40% - Accent4 3 6 8" xfId="40261"/>
    <cellStyle name="40% - Accent4 3 7" xfId="1848"/>
    <cellStyle name="40% - Accent4 3 7 2" xfId="7924"/>
    <cellStyle name="40% - Accent4 3 7 2 2" xfId="16206"/>
    <cellStyle name="40% - Accent4 3 7 2 2 2" xfId="35268"/>
    <cellStyle name="40% - Accent4 3 7 2 2 3" xfId="54329"/>
    <cellStyle name="40% - Accent4 3 7 2 3" xfId="26990"/>
    <cellStyle name="40% - Accent4 3 7 2 4" xfId="46051"/>
    <cellStyle name="40% - Accent4 3 7 3" xfId="10418"/>
    <cellStyle name="40% - Accent4 3 7 3 2" xfId="18696"/>
    <cellStyle name="40% - Accent4 3 7 3 2 2" xfId="37758"/>
    <cellStyle name="40% - Accent4 3 7 3 2 3" xfId="56819"/>
    <cellStyle name="40% - Accent4 3 7 3 3" xfId="29480"/>
    <cellStyle name="40% - Accent4 3 7 3 4" xfId="48541"/>
    <cellStyle name="40% - Accent4 3 7 4" xfId="4828"/>
    <cellStyle name="40% - Accent4 3 7 4 2" xfId="23938"/>
    <cellStyle name="40% - Accent4 3 7 4 3" xfId="42999"/>
    <cellStyle name="40% - Accent4 3 7 5" xfId="13154"/>
    <cellStyle name="40% - Accent4 3 7 5 2" xfId="32216"/>
    <cellStyle name="40% - Accent4 3 7 5 3" xfId="51277"/>
    <cellStyle name="40% - Accent4 3 7 6" xfId="21202"/>
    <cellStyle name="40% - Accent4 3 7 7" xfId="40263"/>
    <cellStyle name="40% - Accent4 3 8" xfId="1849"/>
    <cellStyle name="40% - Accent4 3 8 2" xfId="7925"/>
    <cellStyle name="40% - Accent4 3 8 2 2" xfId="16207"/>
    <cellStyle name="40% - Accent4 3 8 2 2 2" xfId="35269"/>
    <cellStyle name="40% - Accent4 3 8 2 2 3" xfId="54330"/>
    <cellStyle name="40% - Accent4 3 8 2 3" xfId="26991"/>
    <cellStyle name="40% - Accent4 3 8 2 4" xfId="46052"/>
    <cellStyle name="40% - Accent4 3 8 3" xfId="10419"/>
    <cellStyle name="40% - Accent4 3 8 3 2" xfId="18697"/>
    <cellStyle name="40% - Accent4 3 8 3 2 2" xfId="37759"/>
    <cellStyle name="40% - Accent4 3 8 3 2 3" xfId="56820"/>
    <cellStyle name="40% - Accent4 3 8 3 3" xfId="29481"/>
    <cellStyle name="40% - Accent4 3 8 3 4" xfId="48542"/>
    <cellStyle name="40% - Accent4 3 8 4" xfId="4829"/>
    <cellStyle name="40% - Accent4 3 8 4 2" xfId="23939"/>
    <cellStyle name="40% - Accent4 3 8 4 3" xfId="43000"/>
    <cellStyle name="40% - Accent4 3 8 5" xfId="13155"/>
    <cellStyle name="40% - Accent4 3 8 5 2" xfId="32217"/>
    <cellStyle name="40% - Accent4 3 8 5 3" xfId="51278"/>
    <cellStyle name="40% - Accent4 3 8 6" xfId="21203"/>
    <cellStyle name="40% - Accent4 3 8 7" xfId="40264"/>
    <cellStyle name="40% - Accent4 3 9" xfId="4830"/>
    <cellStyle name="40% - Accent4 3 9 2" xfId="13156"/>
    <cellStyle name="40% - Accent4 3 9 2 2" xfId="32218"/>
    <cellStyle name="40% - Accent4 3 9 2 3" xfId="51279"/>
    <cellStyle name="40% - Accent4 3 9 3" xfId="23940"/>
    <cellStyle name="40% - Accent4 3 9 4" xfId="43001"/>
    <cellStyle name="40% - Accent4 4" xfId="1850"/>
    <cellStyle name="40% - Accent4 4 10" xfId="5687"/>
    <cellStyle name="40% - Accent4 4 10 2" xfId="13973"/>
    <cellStyle name="40% - Accent4 4 10 2 2" xfId="33035"/>
    <cellStyle name="40% - Accent4 4 10 2 3" xfId="52096"/>
    <cellStyle name="40% - Accent4 4 10 3" xfId="24757"/>
    <cellStyle name="40% - Accent4 4 10 4" xfId="43818"/>
    <cellStyle name="40% - Accent4 4 11" xfId="7926"/>
    <cellStyle name="40% - Accent4 4 11 2" xfId="16208"/>
    <cellStyle name="40% - Accent4 4 11 2 2" xfId="35270"/>
    <cellStyle name="40% - Accent4 4 11 2 3" xfId="54331"/>
    <cellStyle name="40% - Accent4 4 11 3" xfId="26992"/>
    <cellStyle name="40% - Accent4 4 11 4" xfId="46053"/>
    <cellStyle name="40% - Accent4 4 12" xfId="10420"/>
    <cellStyle name="40% - Accent4 4 12 2" xfId="18698"/>
    <cellStyle name="40% - Accent4 4 12 2 2" xfId="37760"/>
    <cellStyle name="40% - Accent4 4 12 2 3" xfId="56821"/>
    <cellStyle name="40% - Accent4 4 12 3" xfId="29482"/>
    <cellStyle name="40% - Accent4 4 12 4" xfId="48543"/>
    <cellStyle name="40% - Accent4 4 13" xfId="4831"/>
    <cellStyle name="40% - Accent4 4 13 2" xfId="23941"/>
    <cellStyle name="40% - Accent4 4 13 3" xfId="43002"/>
    <cellStyle name="40% - Accent4 4 14" xfId="13157"/>
    <cellStyle name="40% - Accent4 4 14 2" xfId="32219"/>
    <cellStyle name="40% - Accent4 4 14 3" xfId="51280"/>
    <cellStyle name="40% - Accent4 4 15" xfId="21204"/>
    <cellStyle name="40% - Accent4 4 16" xfId="40265"/>
    <cellStyle name="40% - Accent4 4 2" xfId="1851"/>
    <cellStyle name="40% - Accent4 4 2 10" xfId="4832"/>
    <cellStyle name="40% - Accent4 4 2 10 2" xfId="23942"/>
    <cellStyle name="40% - Accent4 4 2 10 3" xfId="43003"/>
    <cellStyle name="40% - Accent4 4 2 11" xfId="13158"/>
    <cellStyle name="40% - Accent4 4 2 11 2" xfId="32220"/>
    <cellStyle name="40% - Accent4 4 2 11 3" xfId="51281"/>
    <cellStyle name="40% - Accent4 4 2 12" xfId="21205"/>
    <cellStyle name="40% - Accent4 4 2 13" xfId="40266"/>
    <cellStyle name="40% - Accent4 4 2 2" xfId="1852"/>
    <cellStyle name="40% - Accent4 4 2 2 2" xfId="1853"/>
    <cellStyle name="40% - Accent4 4 2 2 2 2" xfId="7929"/>
    <cellStyle name="40% - Accent4 4 2 2 2 2 2" xfId="16211"/>
    <cellStyle name="40% - Accent4 4 2 2 2 2 2 2" xfId="35273"/>
    <cellStyle name="40% - Accent4 4 2 2 2 2 2 3" xfId="54334"/>
    <cellStyle name="40% - Accent4 4 2 2 2 2 3" xfId="26995"/>
    <cellStyle name="40% - Accent4 4 2 2 2 2 4" xfId="46056"/>
    <cellStyle name="40% - Accent4 4 2 2 2 3" xfId="10423"/>
    <cellStyle name="40% - Accent4 4 2 2 2 3 2" xfId="18701"/>
    <cellStyle name="40% - Accent4 4 2 2 2 3 2 2" xfId="37763"/>
    <cellStyle name="40% - Accent4 4 2 2 2 3 2 3" xfId="56824"/>
    <cellStyle name="40% - Accent4 4 2 2 2 3 3" xfId="29485"/>
    <cellStyle name="40% - Accent4 4 2 2 2 3 4" xfId="48546"/>
    <cellStyle name="40% - Accent4 4 2 2 2 4" xfId="4834"/>
    <cellStyle name="40% - Accent4 4 2 2 2 4 2" xfId="23944"/>
    <cellStyle name="40% - Accent4 4 2 2 2 4 3" xfId="43005"/>
    <cellStyle name="40% - Accent4 4 2 2 2 5" xfId="13160"/>
    <cellStyle name="40% - Accent4 4 2 2 2 5 2" xfId="32222"/>
    <cellStyle name="40% - Accent4 4 2 2 2 5 3" xfId="51283"/>
    <cellStyle name="40% - Accent4 4 2 2 2 6" xfId="21207"/>
    <cellStyle name="40% - Accent4 4 2 2 2 7" xfId="40268"/>
    <cellStyle name="40% - Accent4 4 2 2 3" xfId="7928"/>
    <cellStyle name="40% - Accent4 4 2 2 3 2" xfId="16210"/>
    <cellStyle name="40% - Accent4 4 2 2 3 2 2" xfId="35272"/>
    <cellStyle name="40% - Accent4 4 2 2 3 2 3" xfId="54333"/>
    <cellStyle name="40% - Accent4 4 2 2 3 3" xfId="26994"/>
    <cellStyle name="40% - Accent4 4 2 2 3 4" xfId="46055"/>
    <cellStyle name="40% - Accent4 4 2 2 4" xfId="10422"/>
    <cellStyle name="40% - Accent4 4 2 2 4 2" xfId="18700"/>
    <cellStyle name="40% - Accent4 4 2 2 4 2 2" xfId="37762"/>
    <cellStyle name="40% - Accent4 4 2 2 4 2 3" xfId="56823"/>
    <cellStyle name="40% - Accent4 4 2 2 4 3" xfId="29484"/>
    <cellStyle name="40% - Accent4 4 2 2 4 4" xfId="48545"/>
    <cellStyle name="40% - Accent4 4 2 2 5" xfId="4833"/>
    <cellStyle name="40% - Accent4 4 2 2 5 2" xfId="23943"/>
    <cellStyle name="40% - Accent4 4 2 2 5 3" xfId="43004"/>
    <cellStyle name="40% - Accent4 4 2 2 6" xfId="13159"/>
    <cellStyle name="40% - Accent4 4 2 2 6 2" xfId="32221"/>
    <cellStyle name="40% - Accent4 4 2 2 6 3" xfId="51282"/>
    <cellStyle name="40% - Accent4 4 2 2 7" xfId="21206"/>
    <cellStyle name="40% - Accent4 4 2 2 8" xfId="40267"/>
    <cellStyle name="40% - Accent4 4 2 3" xfId="1854"/>
    <cellStyle name="40% - Accent4 4 2 3 2" xfId="1855"/>
    <cellStyle name="40% - Accent4 4 2 3 2 2" xfId="7931"/>
    <cellStyle name="40% - Accent4 4 2 3 2 2 2" xfId="16213"/>
    <cellStyle name="40% - Accent4 4 2 3 2 2 2 2" xfId="35275"/>
    <cellStyle name="40% - Accent4 4 2 3 2 2 2 3" xfId="54336"/>
    <cellStyle name="40% - Accent4 4 2 3 2 2 3" xfId="26997"/>
    <cellStyle name="40% - Accent4 4 2 3 2 2 4" xfId="46058"/>
    <cellStyle name="40% - Accent4 4 2 3 2 3" xfId="10425"/>
    <cellStyle name="40% - Accent4 4 2 3 2 3 2" xfId="18703"/>
    <cellStyle name="40% - Accent4 4 2 3 2 3 2 2" xfId="37765"/>
    <cellStyle name="40% - Accent4 4 2 3 2 3 2 3" xfId="56826"/>
    <cellStyle name="40% - Accent4 4 2 3 2 3 3" xfId="29487"/>
    <cellStyle name="40% - Accent4 4 2 3 2 3 4" xfId="48548"/>
    <cellStyle name="40% - Accent4 4 2 3 2 4" xfId="4836"/>
    <cellStyle name="40% - Accent4 4 2 3 2 4 2" xfId="23946"/>
    <cellStyle name="40% - Accent4 4 2 3 2 4 3" xfId="43007"/>
    <cellStyle name="40% - Accent4 4 2 3 2 5" xfId="13162"/>
    <cellStyle name="40% - Accent4 4 2 3 2 5 2" xfId="32224"/>
    <cellStyle name="40% - Accent4 4 2 3 2 5 3" xfId="51285"/>
    <cellStyle name="40% - Accent4 4 2 3 2 6" xfId="21209"/>
    <cellStyle name="40% - Accent4 4 2 3 2 7" xfId="40270"/>
    <cellStyle name="40% - Accent4 4 2 3 3" xfId="7930"/>
    <cellStyle name="40% - Accent4 4 2 3 3 2" xfId="16212"/>
    <cellStyle name="40% - Accent4 4 2 3 3 2 2" xfId="35274"/>
    <cellStyle name="40% - Accent4 4 2 3 3 2 3" xfId="54335"/>
    <cellStyle name="40% - Accent4 4 2 3 3 3" xfId="26996"/>
    <cellStyle name="40% - Accent4 4 2 3 3 4" xfId="46057"/>
    <cellStyle name="40% - Accent4 4 2 3 4" xfId="10424"/>
    <cellStyle name="40% - Accent4 4 2 3 4 2" xfId="18702"/>
    <cellStyle name="40% - Accent4 4 2 3 4 2 2" xfId="37764"/>
    <cellStyle name="40% - Accent4 4 2 3 4 2 3" xfId="56825"/>
    <cellStyle name="40% - Accent4 4 2 3 4 3" xfId="29486"/>
    <cellStyle name="40% - Accent4 4 2 3 4 4" xfId="48547"/>
    <cellStyle name="40% - Accent4 4 2 3 5" xfId="4835"/>
    <cellStyle name="40% - Accent4 4 2 3 5 2" xfId="23945"/>
    <cellStyle name="40% - Accent4 4 2 3 5 3" xfId="43006"/>
    <cellStyle name="40% - Accent4 4 2 3 6" xfId="13161"/>
    <cellStyle name="40% - Accent4 4 2 3 6 2" xfId="32223"/>
    <cellStyle name="40% - Accent4 4 2 3 6 3" xfId="51284"/>
    <cellStyle name="40% - Accent4 4 2 3 7" xfId="21208"/>
    <cellStyle name="40% - Accent4 4 2 3 8" xfId="40269"/>
    <cellStyle name="40% - Accent4 4 2 4" xfId="1856"/>
    <cellStyle name="40% - Accent4 4 2 4 2" xfId="7932"/>
    <cellStyle name="40% - Accent4 4 2 4 2 2" xfId="16214"/>
    <cellStyle name="40% - Accent4 4 2 4 2 2 2" xfId="35276"/>
    <cellStyle name="40% - Accent4 4 2 4 2 2 3" xfId="54337"/>
    <cellStyle name="40% - Accent4 4 2 4 2 3" xfId="26998"/>
    <cellStyle name="40% - Accent4 4 2 4 2 4" xfId="46059"/>
    <cellStyle name="40% - Accent4 4 2 4 3" xfId="10426"/>
    <cellStyle name="40% - Accent4 4 2 4 3 2" xfId="18704"/>
    <cellStyle name="40% - Accent4 4 2 4 3 2 2" xfId="37766"/>
    <cellStyle name="40% - Accent4 4 2 4 3 2 3" xfId="56827"/>
    <cellStyle name="40% - Accent4 4 2 4 3 3" xfId="29488"/>
    <cellStyle name="40% - Accent4 4 2 4 3 4" xfId="48549"/>
    <cellStyle name="40% - Accent4 4 2 4 4" xfId="4837"/>
    <cellStyle name="40% - Accent4 4 2 4 4 2" xfId="23947"/>
    <cellStyle name="40% - Accent4 4 2 4 4 3" xfId="43008"/>
    <cellStyle name="40% - Accent4 4 2 4 5" xfId="13163"/>
    <cellStyle name="40% - Accent4 4 2 4 5 2" xfId="32225"/>
    <cellStyle name="40% - Accent4 4 2 4 5 3" xfId="51286"/>
    <cellStyle name="40% - Accent4 4 2 4 6" xfId="21210"/>
    <cellStyle name="40% - Accent4 4 2 4 7" xfId="40271"/>
    <cellStyle name="40% - Accent4 4 2 5" xfId="1857"/>
    <cellStyle name="40% - Accent4 4 2 5 2" xfId="7933"/>
    <cellStyle name="40% - Accent4 4 2 5 2 2" xfId="16215"/>
    <cellStyle name="40% - Accent4 4 2 5 2 2 2" xfId="35277"/>
    <cellStyle name="40% - Accent4 4 2 5 2 2 3" xfId="54338"/>
    <cellStyle name="40% - Accent4 4 2 5 2 3" xfId="26999"/>
    <cellStyle name="40% - Accent4 4 2 5 2 4" xfId="46060"/>
    <cellStyle name="40% - Accent4 4 2 5 3" xfId="10427"/>
    <cellStyle name="40% - Accent4 4 2 5 3 2" xfId="18705"/>
    <cellStyle name="40% - Accent4 4 2 5 3 2 2" xfId="37767"/>
    <cellStyle name="40% - Accent4 4 2 5 3 2 3" xfId="56828"/>
    <cellStyle name="40% - Accent4 4 2 5 3 3" xfId="29489"/>
    <cellStyle name="40% - Accent4 4 2 5 3 4" xfId="48550"/>
    <cellStyle name="40% - Accent4 4 2 5 4" xfId="4838"/>
    <cellStyle name="40% - Accent4 4 2 5 4 2" xfId="23948"/>
    <cellStyle name="40% - Accent4 4 2 5 4 3" xfId="43009"/>
    <cellStyle name="40% - Accent4 4 2 5 5" xfId="13164"/>
    <cellStyle name="40% - Accent4 4 2 5 5 2" xfId="32226"/>
    <cellStyle name="40% - Accent4 4 2 5 5 3" xfId="51287"/>
    <cellStyle name="40% - Accent4 4 2 5 6" xfId="21211"/>
    <cellStyle name="40% - Accent4 4 2 5 7" xfId="40272"/>
    <cellStyle name="40% - Accent4 4 2 6" xfId="4839"/>
    <cellStyle name="40% - Accent4 4 2 6 2" xfId="13165"/>
    <cellStyle name="40% - Accent4 4 2 6 2 2" xfId="32227"/>
    <cellStyle name="40% - Accent4 4 2 6 2 3" xfId="51288"/>
    <cellStyle name="40% - Accent4 4 2 6 3" xfId="23949"/>
    <cellStyle name="40% - Accent4 4 2 6 4" xfId="43010"/>
    <cellStyle name="40% - Accent4 4 2 7" xfId="5889"/>
    <cellStyle name="40% - Accent4 4 2 7 2" xfId="14171"/>
    <cellStyle name="40% - Accent4 4 2 7 2 2" xfId="33233"/>
    <cellStyle name="40% - Accent4 4 2 7 2 3" xfId="52294"/>
    <cellStyle name="40% - Accent4 4 2 7 3" xfId="24955"/>
    <cellStyle name="40% - Accent4 4 2 7 4" xfId="44016"/>
    <cellStyle name="40% - Accent4 4 2 8" xfId="7927"/>
    <cellStyle name="40% - Accent4 4 2 8 2" xfId="16209"/>
    <cellStyle name="40% - Accent4 4 2 8 2 2" xfId="35271"/>
    <cellStyle name="40% - Accent4 4 2 8 2 3" xfId="54332"/>
    <cellStyle name="40% - Accent4 4 2 8 3" xfId="26993"/>
    <cellStyle name="40% - Accent4 4 2 8 4" xfId="46054"/>
    <cellStyle name="40% - Accent4 4 2 9" xfId="10421"/>
    <cellStyle name="40% - Accent4 4 2 9 2" xfId="18699"/>
    <cellStyle name="40% - Accent4 4 2 9 2 2" xfId="37761"/>
    <cellStyle name="40% - Accent4 4 2 9 2 3" xfId="56822"/>
    <cellStyle name="40% - Accent4 4 2 9 3" xfId="29483"/>
    <cellStyle name="40% - Accent4 4 2 9 4" xfId="48544"/>
    <cellStyle name="40% - Accent4 4 3" xfId="1858"/>
    <cellStyle name="40% - Accent4 4 3 10" xfId="4840"/>
    <cellStyle name="40% - Accent4 4 3 10 2" xfId="23950"/>
    <cellStyle name="40% - Accent4 4 3 10 3" xfId="43011"/>
    <cellStyle name="40% - Accent4 4 3 11" xfId="13166"/>
    <cellStyle name="40% - Accent4 4 3 11 2" xfId="32228"/>
    <cellStyle name="40% - Accent4 4 3 11 3" xfId="51289"/>
    <cellStyle name="40% - Accent4 4 3 12" xfId="21212"/>
    <cellStyle name="40% - Accent4 4 3 13" xfId="40273"/>
    <cellStyle name="40% - Accent4 4 3 2" xfId="1859"/>
    <cellStyle name="40% - Accent4 4 3 2 2" xfId="1860"/>
    <cellStyle name="40% - Accent4 4 3 2 2 2" xfId="7936"/>
    <cellStyle name="40% - Accent4 4 3 2 2 2 2" xfId="16218"/>
    <cellStyle name="40% - Accent4 4 3 2 2 2 2 2" xfId="35280"/>
    <cellStyle name="40% - Accent4 4 3 2 2 2 2 3" xfId="54341"/>
    <cellStyle name="40% - Accent4 4 3 2 2 2 3" xfId="27002"/>
    <cellStyle name="40% - Accent4 4 3 2 2 2 4" xfId="46063"/>
    <cellStyle name="40% - Accent4 4 3 2 2 3" xfId="10430"/>
    <cellStyle name="40% - Accent4 4 3 2 2 3 2" xfId="18708"/>
    <cellStyle name="40% - Accent4 4 3 2 2 3 2 2" xfId="37770"/>
    <cellStyle name="40% - Accent4 4 3 2 2 3 2 3" xfId="56831"/>
    <cellStyle name="40% - Accent4 4 3 2 2 3 3" xfId="29492"/>
    <cellStyle name="40% - Accent4 4 3 2 2 3 4" xfId="48553"/>
    <cellStyle name="40% - Accent4 4 3 2 2 4" xfId="4842"/>
    <cellStyle name="40% - Accent4 4 3 2 2 4 2" xfId="23952"/>
    <cellStyle name="40% - Accent4 4 3 2 2 4 3" xfId="43013"/>
    <cellStyle name="40% - Accent4 4 3 2 2 5" xfId="13168"/>
    <cellStyle name="40% - Accent4 4 3 2 2 5 2" xfId="32230"/>
    <cellStyle name="40% - Accent4 4 3 2 2 5 3" xfId="51291"/>
    <cellStyle name="40% - Accent4 4 3 2 2 6" xfId="21214"/>
    <cellStyle name="40% - Accent4 4 3 2 2 7" xfId="40275"/>
    <cellStyle name="40% - Accent4 4 3 2 3" xfId="7935"/>
    <cellStyle name="40% - Accent4 4 3 2 3 2" xfId="16217"/>
    <cellStyle name="40% - Accent4 4 3 2 3 2 2" xfId="35279"/>
    <cellStyle name="40% - Accent4 4 3 2 3 2 3" xfId="54340"/>
    <cellStyle name="40% - Accent4 4 3 2 3 3" xfId="27001"/>
    <cellStyle name="40% - Accent4 4 3 2 3 4" xfId="46062"/>
    <cellStyle name="40% - Accent4 4 3 2 4" xfId="10429"/>
    <cellStyle name="40% - Accent4 4 3 2 4 2" xfId="18707"/>
    <cellStyle name="40% - Accent4 4 3 2 4 2 2" xfId="37769"/>
    <cellStyle name="40% - Accent4 4 3 2 4 2 3" xfId="56830"/>
    <cellStyle name="40% - Accent4 4 3 2 4 3" xfId="29491"/>
    <cellStyle name="40% - Accent4 4 3 2 4 4" xfId="48552"/>
    <cellStyle name="40% - Accent4 4 3 2 5" xfId="4841"/>
    <cellStyle name="40% - Accent4 4 3 2 5 2" xfId="23951"/>
    <cellStyle name="40% - Accent4 4 3 2 5 3" xfId="43012"/>
    <cellStyle name="40% - Accent4 4 3 2 6" xfId="13167"/>
    <cellStyle name="40% - Accent4 4 3 2 6 2" xfId="32229"/>
    <cellStyle name="40% - Accent4 4 3 2 6 3" xfId="51290"/>
    <cellStyle name="40% - Accent4 4 3 2 7" xfId="21213"/>
    <cellStyle name="40% - Accent4 4 3 2 8" xfId="40274"/>
    <cellStyle name="40% - Accent4 4 3 3" xfId="1861"/>
    <cellStyle name="40% - Accent4 4 3 3 2" xfId="1862"/>
    <cellStyle name="40% - Accent4 4 3 3 2 2" xfId="7938"/>
    <cellStyle name="40% - Accent4 4 3 3 2 2 2" xfId="16220"/>
    <cellStyle name="40% - Accent4 4 3 3 2 2 2 2" xfId="35282"/>
    <cellStyle name="40% - Accent4 4 3 3 2 2 2 3" xfId="54343"/>
    <cellStyle name="40% - Accent4 4 3 3 2 2 3" xfId="27004"/>
    <cellStyle name="40% - Accent4 4 3 3 2 2 4" xfId="46065"/>
    <cellStyle name="40% - Accent4 4 3 3 2 3" xfId="10432"/>
    <cellStyle name="40% - Accent4 4 3 3 2 3 2" xfId="18710"/>
    <cellStyle name="40% - Accent4 4 3 3 2 3 2 2" xfId="37772"/>
    <cellStyle name="40% - Accent4 4 3 3 2 3 2 3" xfId="56833"/>
    <cellStyle name="40% - Accent4 4 3 3 2 3 3" xfId="29494"/>
    <cellStyle name="40% - Accent4 4 3 3 2 3 4" xfId="48555"/>
    <cellStyle name="40% - Accent4 4 3 3 2 4" xfId="4844"/>
    <cellStyle name="40% - Accent4 4 3 3 2 4 2" xfId="23954"/>
    <cellStyle name="40% - Accent4 4 3 3 2 4 3" xfId="43015"/>
    <cellStyle name="40% - Accent4 4 3 3 2 5" xfId="13170"/>
    <cellStyle name="40% - Accent4 4 3 3 2 5 2" xfId="32232"/>
    <cellStyle name="40% - Accent4 4 3 3 2 5 3" xfId="51293"/>
    <cellStyle name="40% - Accent4 4 3 3 2 6" xfId="21216"/>
    <cellStyle name="40% - Accent4 4 3 3 2 7" xfId="40277"/>
    <cellStyle name="40% - Accent4 4 3 3 3" xfId="7937"/>
    <cellStyle name="40% - Accent4 4 3 3 3 2" xfId="16219"/>
    <cellStyle name="40% - Accent4 4 3 3 3 2 2" xfId="35281"/>
    <cellStyle name="40% - Accent4 4 3 3 3 2 3" xfId="54342"/>
    <cellStyle name="40% - Accent4 4 3 3 3 3" xfId="27003"/>
    <cellStyle name="40% - Accent4 4 3 3 3 4" xfId="46064"/>
    <cellStyle name="40% - Accent4 4 3 3 4" xfId="10431"/>
    <cellStyle name="40% - Accent4 4 3 3 4 2" xfId="18709"/>
    <cellStyle name="40% - Accent4 4 3 3 4 2 2" xfId="37771"/>
    <cellStyle name="40% - Accent4 4 3 3 4 2 3" xfId="56832"/>
    <cellStyle name="40% - Accent4 4 3 3 4 3" xfId="29493"/>
    <cellStyle name="40% - Accent4 4 3 3 4 4" xfId="48554"/>
    <cellStyle name="40% - Accent4 4 3 3 5" xfId="4843"/>
    <cellStyle name="40% - Accent4 4 3 3 5 2" xfId="23953"/>
    <cellStyle name="40% - Accent4 4 3 3 5 3" xfId="43014"/>
    <cellStyle name="40% - Accent4 4 3 3 6" xfId="13169"/>
    <cellStyle name="40% - Accent4 4 3 3 6 2" xfId="32231"/>
    <cellStyle name="40% - Accent4 4 3 3 6 3" xfId="51292"/>
    <cellStyle name="40% - Accent4 4 3 3 7" xfId="21215"/>
    <cellStyle name="40% - Accent4 4 3 3 8" xfId="40276"/>
    <cellStyle name="40% - Accent4 4 3 4" xfId="1863"/>
    <cellStyle name="40% - Accent4 4 3 4 2" xfId="7939"/>
    <cellStyle name="40% - Accent4 4 3 4 2 2" xfId="16221"/>
    <cellStyle name="40% - Accent4 4 3 4 2 2 2" xfId="35283"/>
    <cellStyle name="40% - Accent4 4 3 4 2 2 3" xfId="54344"/>
    <cellStyle name="40% - Accent4 4 3 4 2 3" xfId="27005"/>
    <cellStyle name="40% - Accent4 4 3 4 2 4" xfId="46066"/>
    <cellStyle name="40% - Accent4 4 3 4 3" xfId="10433"/>
    <cellStyle name="40% - Accent4 4 3 4 3 2" xfId="18711"/>
    <cellStyle name="40% - Accent4 4 3 4 3 2 2" xfId="37773"/>
    <cellStyle name="40% - Accent4 4 3 4 3 2 3" xfId="56834"/>
    <cellStyle name="40% - Accent4 4 3 4 3 3" xfId="29495"/>
    <cellStyle name="40% - Accent4 4 3 4 3 4" xfId="48556"/>
    <cellStyle name="40% - Accent4 4 3 4 4" xfId="4845"/>
    <cellStyle name="40% - Accent4 4 3 4 4 2" xfId="23955"/>
    <cellStyle name="40% - Accent4 4 3 4 4 3" xfId="43016"/>
    <cellStyle name="40% - Accent4 4 3 4 5" xfId="13171"/>
    <cellStyle name="40% - Accent4 4 3 4 5 2" xfId="32233"/>
    <cellStyle name="40% - Accent4 4 3 4 5 3" xfId="51294"/>
    <cellStyle name="40% - Accent4 4 3 4 6" xfId="21217"/>
    <cellStyle name="40% - Accent4 4 3 4 7" xfId="40278"/>
    <cellStyle name="40% - Accent4 4 3 5" xfId="1864"/>
    <cellStyle name="40% - Accent4 4 3 5 2" xfId="7940"/>
    <cellStyle name="40% - Accent4 4 3 5 2 2" xfId="16222"/>
    <cellStyle name="40% - Accent4 4 3 5 2 2 2" xfId="35284"/>
    <cellStyle name="40% - Accent4 4 3 5 2 2 3" xfId="54345"/>
    <cellStyle name="40% - Accent4 4 3 5 2 3" xfId="27006"/>
    <cellStyle name="40% - Accent4 4 3 5 2 4" xfId="46067"/>
    <cellStyle name="40% - Accent4 4 3 5 3" xfId="10434"/>
    <cellStyle name="40% - Accent4 4 3 5 3 2" xfId="18712"/>
    <cellStyle name="40% - Accent4 4 3 5 3 2 2" xfId="37774"/>
    <cellStyle name="40% - Accent4 4 3 5 3 2 3" xfId="56835"/>
    <cellStyle name="40% - Accent4 4 3 5 3 3" xfId="29496"/>
    <cellStyle name="40% - Accent4 4 3 5 3 4" xfId="48557"/>
    <cellStyle name="40% - Accent4 4 3 5 4" xfId="4846"/>
    <cellStyle name="40% - Accent4 4 3 5 4 2" xfId="23956"/>
    <cellStyle name="40% - Accent4 4 3 5 4 3" xfId="43017"/>
    <cellStyle name="40% - Accent4 4 3 5 5" xfId="13172"/>
    <cellStyle name="40% - Accent4 4 3 5 5 2" xfId="32234"/>
    <cellStyle name="40% - Accent4 4 3 5 5 3" xfId="51295"/>
    <cellStyle name="40% - Accent4 4 3 5 6" xfId="21218"/>
    <cellStyle name="40% - Accent4 4 3 5 7" xfId="40279"/>
    <cellStyle name="40% - Accent4 4 3 6" xfId="4847"/>
    <cellStyle name="40% - Accent4 4 3 6 2" xfId="13173"/>
    <cellStyle name="40% - Accent4 4 3 6 2 2" xfId="32235"/>
    <cellStyle name="40% - Accent4 4 3 6 2 3" xfId="51296"/>
    <cellStyle name="40% - Accent4 4 3 6 3" xfId="23957"/>
    <cellStyle name="40% - Accent4 4 3 6 4" xfId="43018"/>
    <cellStyle name="40% - Accent4 4 3 7" xfId="5987"/>
    <cellStyle name="40% - Accent4 4 3 7 2" xfId="14269"/>
    <cellStyle name="40% - Accent4 4 3 7 2 2" xfId="33331"/>
    <cellStyle name="40% - Accent4 4 3 7 2 3" xfId="52392"/>
    <cellStyle name="40% - Accent4 4 3 7 3" xfId="25053"/>
    <cellStyle name="40% - Accent4 4 3 7 4" xfId="44114"/>
    <cellStyle name="40% - Accent4 4 3 8" xfId="7934"/>
    <cellStyle name="40% - Accent4 4 3 8 2" xfId="16216"/>
    <cellStyle name="40% - Accent4 4 3 8 2 2" xfId="35278"/>
    <cellStyle name="40% - Accent4 4 3 8 2 3" xfId="54339"/>
    <cellStyle name="40% - Accent4 4 3 8 3" xfId="27000"/>
    <cellStyle name="40% - Accent4 4 3 8 4" xfId="46061"/>
    <cellStyle name="40% - Accent4 4 3 9" xfId="10428"/>
    <cellStyle name="40% - Accent4 4 3 9 2" xfId="18706"/>
    <cellStyle name="40% - Accent4 4 3 9 2 2" xfId="37768"/>
    <cellStyle name="40% - Accent4 4 3 9 2 3" xfId="56829"/>
    <cellStyle name="40% - Accent4 4 3 9 3" xfId="29490"/>
    <cellStyle name="40% - Accent4 4 3 9 4" xfId="48551"/>
    <cellStyle name="40% - Accent4 4 4" xfId="1865"/>
    <cellStyle name="40% - Accent4 4 4 10" xfId="13174"/>
    <cellStyle name="40% - Accent4 4 4 10 2" xfId="32236"/>
    <cellStyle name="40% - Accent4 4 4 10 3" xfId="51297"/>
    <cellStyle name="40% - Accent4 4 4 11" xfId="21219"/>
    <cellStyle name="40% - Accent4 4 4 12" xfId="40280"/>
    <cellStyle name="40% - Accent4 4 4 2" xfId="1866"/>
    <cellStyle name="40% - Accent4 4 4 2 2" xfId="1867"/>
    <cellStyle name="40% - Accent4 4 4 2 2 2" xfId="7943"/>
    <cellStyle name="40% - Accent4 4 4 2 2 2 2" xfId="16225"/>
    <cellStyle name="40% - Accent4 4 4 2 2 2 2 2" xfId="35287"/>
    <cellStyle name="40% - Accent4 4 4 2 2 2 2 3" xfId="54348"/>
    <cellStyle name="40% - Accent4 4 4 2 2 2 3" xfId="27009"/>
    <cellStyle name="40% - Accent4 4 4 2 2 2 4" xfId="46070"/>
    <cellStyle name="40% - Accent4 4 4 2 2 3" xfId="10437"/>
    <cellStyle name="40% - Accent4 4 4 2 2 3 2" xfId="18715"/>
    <cellStyle name="40% - Accent4 4 4 2 2 3 2 2" xfId="37777"/>
    <cellStyle name="40% - Accent4 4 4 2 2 3 2 3" xfId="56838"/>
    <cellStyle name="40% - Accent4 4 4 2 2 3 3" xfId="29499"/>
    <cellStyle name="40% - Accent4 4 4 2 2 3 4" xfId="48560"/>
    <cellStyle name="40% - Accent4 4 4 2 2 4" xfId="4850"/>
    <cellStyle name="40% - Accent4 4 4 2 2 4 2" xfId="23960"/>
    <cellStyle name="40% - Accent4 4 4 2 2 4 3" xfId="43021"/>
    <cellStyle name="40% - Accent4 4 4 2 2 5" xfId="13176"/>
    <cellStyle name="40% - Accent4 4 4 2 2 5 2" xfId="32238"/>
    <cellStyle name="40% - Accent4 4 4 2 2 5 3" xfId="51299"/>
    <cellStyle name="40% - Accent4 4 4 2 2 6" xfId="21221"/>
    <cellStyle name="40% - Accent4 4 4 2 2 7" xfId="40282"/>
    <cellStyle name="40% - Accent4 4 4 2 3" xfId="7942"/>
    <cellStyle name="40% - Accent4 4 4 2 3 2" xfId="16224"/>
    <cellStyle name="40% - Accent4 4 4 2 3 2 2" xfId="35286"/>
    <cellStyle name="40% - Accent4 4 4 2 3 2 3" xfId="54347"/>
    <cellStyle name="40% - Accent4 4 4 2 3 3" xfId="27008"/>
    <cellStyle name="40% - Accent4 4 4 2 3 4" xfId="46069"/>
    <cellStyle name="40% - Accent4 4 4 2 4" xfId="10436"/>
    <cellStyle name="40% - Accent4 4 4 2 4 2" xfId="18714"/>
    <cellStyle name="40% - Accent4 4 4 2 4 2 2" xfId="37776"/>
    <cellStyle name="40% - Accent4 4 4 2 4 2 3" xfId="56837"/>
    <cellStyle name="40% - Accent4 4 4 2 4 3" xfId="29498"/>
    <cellStyle name="40% - Accent4 4 4 2 4 4" xfId="48559"/>
    <cellStyle name="40% - Accent4 4 4 2 5" xfId="4849"/>
    <cellStyle name="40% - Accent4 4 4 2 5 2" xfId="23959"/>
    <cellStyle name="40% - Accent4 4 4 2 5 3" xfId="43020"/>
    <cellStyle name="40% - Accent4 4 4 2 6" xfId="13175"/>
    <cellStyle name="40% - Accent4 4 4 2 6 2" xfId="32237"/>
    <cellStyle name="40% - Accent4 4 4 2 6 3" xfId="51298"/>
    <cellStyle name="40% - Accent4 4 4 2 7" xfId="21220"/>
    <cellStyle name="40% - Accent4 4 4 2 8" xfId="40281"/>
    <cellStyle name="40% - Accent4 4 4 3" xfId="1868"/>
    <cellStyle name="40% - Accent4 4 4 3 2" xfId="7944"/>
    <cellStyle name="40% - Accent4 4 4 3 2 2" xfId="16226"/>
    <cellStyle name="40% - Accent4 4 4 3 2 2 2" xfId="35288"/>
    <cellStyle name="40% - Accent4 4 4 3 2 2 3" xfId="54349"/>
    <cellStyle name="40% - Accent4 4 4 3 2 3" xfId="27010"/>
    <cellStyle name="40% - Accent4 4 4 3 2 4" xfId="46071"/>
    <cellStyle name="40% - Accent4 4 4 3 3" xfId="10438"/>
    <cellStyle name="40% - Accent4 4 4 3 3 2" xfId="18716"/>
    <cellStyle name="40% - Accent4 4 4 3 3 2 2" xfId="37778"/>
    <cellStyle name="40% - Accent4 4 4 3 3 2 3" xfId="56839"/>
    <cellStyle name="40% - Accent4 4 4 3 3 3" xfId="29500"/>
    <cellStyle name="40% - Accent4 4 4 3 3 4" xfId="48561"/>
    <cellStyle name="40% - Accent4 4 4 3 4" xfId="4851"/>
    <cellStyle name="40% - Accent4 4 4 3 4 2" xfId="23961"/>
    <cellStyle name="40% - Accent4 4 4 3 4 3" xfId="43022"/>
    <cellStyle name="40% - Accent4 4 4 3 5" xfId="13177"/>
    <cellStyle name="40% - Accent4 4 4 3 5 2" xfId="32239"/>
    <cellStyle name="40% - Accent4 4 4 3 5 3" xfId="51300"/>
    <cellStyle name="40% - Accent4 4 4 3 6" xfId="21222"/>
    <cellStyle name="40% - Accent4 4 4 3 7" xfId="40283"/>
    <cellStyle name="40% - Accent4 4 4 4" xfId="1869"/>
    <cellStyle name="40% - Accent4 4 4 4 2" xfId="7945"/>
    <cellStyle name="40% - Accent4 4 4 4 2 2" xfId="16227"/>
    <cellStyle name="40% - Accent4 4 4 4 2 2 2" xfId="35289"/>
    <cellStyle name="40% - Accent4 4 4 4 2 2 3" xfId="54350"/>
    <cellStyle name="40% - Accent4 4 4 4 2 3" xfId="27011"/>
    <cellStyle name="40% - Accent4 4 4 4 2 4" xfId="46072"/>
    <cellStyle name="40% - Accent4 4 4 4 3" xfId="10439"/>
    <cellStyle name="40% - Accent4 4 4 4 3 2" xfId="18717"/>
    <cellStyle name="40% - Accent4 4 4 4 3 2 2" xfId="37779"/>
    <cellStyle name="40% - Accent4 4 4 4 3 2 3" xfId="56840"/>
    <cellStyle name="40% - Accent4 4 4 4 3 3" xfId="29501"/>
    <cellStyle name="40% - Accent4 4 4 4 3 4" xfId="48562"/>
    <cellStyle name="40% - Accent4 4 4 4 4" xfId="4852"/>
    <cellStyle name="40% - Accent4 4 4 4 4 2" xfId="23962"/>
    <cellStyle name="40% - Accent4 4 4 4 4 3" xfId="43023"/>
    <cellStyle name="40% - Accent4 4 4 4 5" xfId="13178"/>
    <cellStyle name="40% - Accent4 4 4 4 5 2" xfId="32240"/>
    <cellStyle name="40% - Accent4 4 4 4 5 3" xfId="51301"/>
    <cellStyle name="40% - Accent4 4 4 4 6" xfId="21223"/>
    <cellStyle name="40% - Accent4 4 4 4 7" xfId="40284"/>
    <cellStyle name="40% - Accent4 4 4 5" xfId="4853"/>
    <cellStyle name="40% - Accent4 4 4 5 2" xfId="13179"/>
    <cellStyle name="40% - Accent4 4 4 5 2 2" xfId="32241"/>
    <cellStyle name="40% - Accent4 4 4 5 2 3" xfId="51302"/>
    <cellStyle name="40% - Accent4 4 4 5 3" xfId="23963"/>
    <cellStyle name="40% - Accent4 4 4 5 4" xfId="43024"/>
    <cellStyle name="40% - Accent4 4 4 6" xfId="5803"/>
    <cellStyle name="40% - Accent4 4 4 6 2" xfId="14085"/>
    <cellStyle name="40% - Accent4 4 4 6 2 2" xfId="33147"/>
    <cellStyle name="40% - Accent4 4 4 6 2 3" xfId="52208"/>
    <cellStyle name="40% - Accent4 4 4 6 3" xfId="24869"/>
    <cellStyle name="40% - Accent4 4 4 6 4" xfId="43930"/>
    <cellStyle name="40% - Accent4 4 4 7" xfId="7941"/>
    <cellStyle name="40% - Accent4 4 4 7 2" xfId="16223"/>
    <cellStyle name="40% - Accent4 4 4 7 2 2" xfId="35285"/>
    <cellStyle name="40% - Accent4 4 4 7 2 3" xfId="54346"/>
    <cellStyle name="40% - Accent4 4 4 7 3" xfId="27007"/>
    <cellStyle name="40% - Accent4 4 4 7 4" xfId="46068"/>
    <cellStyle name="40% - Accent4 4 4 8" xfId="10435"/>
    <cellStyle name="40% - Accent4 4 4 8 2" xfId="18713"/>
    <cellStyle name="40% - Accent4 4 4 8 2 2" xfId="37775"/>
    <cellStyle name="40% - Accent4 4 4 8 2 3" xfId="56836"/>
    <cellStyle name="40% - Accent4 4 4 8 3" xfId="29497"/>
    <cellStyle name="40% - Accent4 4 4 8 4" xfId="48558"/>
    <cellStyle name="40% - Accent4 4 4 9" xfId="4848"/>
    <cellStyle name="40% - Accent4 4 4 9 2" xfId="23958"/>
    <cellStyle name="40% - Accent4 4 4 9 3" xfId="43019"/>
    <cellStyle name="40% - Accent4 4 5" xfId="1870"/>
    <cellStyle name="40% - Accent4 4 5 2" xfId="1871"/>
    <cellStyle name="40% - Accent4 4 5 2 2" xfId="7947"/>
    <cellStyle name="40% - Accent4 4 5 2 2 2" xfId="16229"/>
    <cellStyle name="40% - Accent4 4 5 2 2 2 2" xfId="35291"/>
    <cellStyle name="40% - Accent4 4 5 2 2 2 3" xfId="54352"/>
    <cellStyle name="40% - Accent4 4 5 2 2 3" xfId="27013"/>
    <cellStyle name="40% - Accent4 4 5 2 2 4" xfId="46074"/>
    <cellStyle name="40% - Accent4 4 5 2 3" xfId="10441"/>
    <cellStyle name="40% - Accent4 4 5 2 3 2" xfId="18719"/>
    <cellStyle name="40% - Accent4 4 5 2 3 2 2" xfId="37781"/>
    <cellStyle name="40% - Accent4 4 5 2 3 2 3" xfId="56842"/>
    <cellStyle name="40% - Accent4 4 5 2 3 3" xfId="29503"/>
    <cellStyle name="40% - Accent4 4 5 2 3 4" xfId="48564"/>
    <cellStyle name="40% - Accent4 4 5 2 4" xfId="4855"/>
    <cellStyle name="40% - Accent4 4 5 2 4 2" xfId="23965"/>
    <cellStyle name="40% - Accent4 4 5 2 4 3" xfId="43026"/>
    <cellStyle name="40% - Accent4 4 5 2 5" xfId="13181"/>
    <cellStyle name="40% - Accent4 4 5 2 5 2" xfId="32243"/>
    <cellStyle name="40% - Accent4 4 5 2 5 3" xfId="51304"/>
    <cellStyle name="40% - Accent4 4 5 2 6" xfId="21225"/>
    <cellStyle name="40% - Accent4 4 5 2 7" xfId="40286"/>
    <cellStyle name="40% - Accent4 4 5 3" xfId="7946"/>
    <cellStyle name="40% - Accent4 4 5 3 2" xfId="16228"/>
    <cellStyle name="40% - Accent4 4 5 3 2 2" xfId="35290"/>
    <cellStyle name="40% - Accent4 4 5 3 2 3" xfId="54351"/>
    <cellStyle name="40% - Accent4 4 5 3 3" xfId="27012"/>
    <cellStyle name="40% - Accent4 4 5 3 4" xfId="46073"/>
    <cellStyle name="40% - Accent4 4 5 4" xfId="10440"/>
    <cellStyle name="40% - Accent4 4 5 4 2" xfId="18718"/>
    <cellStyle name="40% - Accent4 4 5 4 2 2" xfId="37780"/>
    <cellStyle name="40% - Accent4 4 5 4 2 3" xfId="56841"/>
    <cellStyle name="40% - Accent4 4 5 4 3" xfId="29502"/>
    <cellStyle name="40% - Accent4 4 5 4 4" xfId="48563"/>
    <cellStyle name="40% - Accent4 4 5 5" xfId="4854"/>
    <cellStyle name="40% - Accent4 4 5 5 2" xfId="23964"/>
    <cellStyle name="40% - Accent4 4 5 5 3" xfId="43025"/>
    <cellStyle name="40% - Accent4 4 5 6" xfId="13180"/>
    <cellStyle name="40% - Accent4 4 5 6 2" xfId="32242"/>
    <cellStyle name="40% - Accent4 4 5 6 3" xfId="51303"/>
    <cellStyle name="40% - Accent4 4 5 7" xfId="21224"/>
    <cellStyle name="40% - Accent4 4 5 8" xfId="40285"/>
    <cellStyle name="40% - Accent4 4 6" xfId="1872"/>
    <cellStyle name="40% - Accent4 4 6 2" xfId="1873"/>
    <cellStyle name="40% - Accent4 4 6 2 2" xfId="7949"/>
    <cellStyle name="40% - Accent4 4 6 2 2 2" xfId="16231"/>
    <cellStyle name="40% - Accent4 4 6 2 2 2 2" xfId="35293"/>
    <cellStyle name="40% - Accent4 4 6 2 2 2 3" xfId="54354"/>
    <cellStyle name="40% - Accent4 4 6 2 2 3" xfId="27015"/>
    <cellStyle name="40% - Accent4 4 6 2 2 4" xfId="46076"/>
    <cellStyle name="40% - Accent4 4 6 2 3" xfId="10443"/>
    <cellStyle name="40% - Accent4 4 6 2 3 2" xfId="18721"/>
    <cellStyle name="40% - Accent4 4 6 2 3 2 2" xfId="37783"/>
    <cellStyle name="40% - Accent4 4 6 2 3 2 3" xfId="56844"/>
    <cellStyle name="40% - Accent4 4 6 2 3 3" xfId="29505"/>
    <cellStyle name="40% - Accent4 4 6 2 3 4" xfId="48566"/>
    <cellStyle name="40% - Accent4 4 6 2 4" xfId="4857"/>
    <cellStyle name="40% - Accent4 4 6 2 4 2" xfId="23967"/>
    <cellStyle name="40% - Accent4 4 6 2 4 3" xfId="43028"/>
    <cellStyle name="40% - Accent4 4 6 2 5" xfId="13183"/>
    <cellStyle name="40% - Accent4 4 6 2 5 2" xfId="32245"/>
    <cellStyle name="40% - Accent4 4 6 2 5 3" xfId="51306"/>
    <cellStyle name="40% - Accent4 4 6 2 6" xfId="21227"/>
    <cellStyle name="40% - Accent4 4 6 2 7" xfId="40288"/>
    <cellStyle name="40% - Accent4 4 6 3" xfId="7948"/>
    <cellStyle name="40% - Accent4 4 6 3 2" xfId="16230"/>
    <cellStyle name="40% - Accent4 4 6 3 2 2" xfId="35292"/>
    <cellStyle name="40% - Accent4 4 6 3 2 3" xfId="54353"/>
    <cellStyle name="40% - Accent4 4 6 3 3" xfId="27014"/>
    <cellStyle name="40% - Accent4 4 6 3 4" xfId="46075"/>
    <cellStyle name="40% - Accent4 4 6 4" xfId="10442"/>
    <cellStyle name="40% - Accent4 4 6 4 2" xfId="18720"/>
    <cellStyle name="40% - Accent4 4 6 4 2 2" xfId="37782"/>
    <cellStyle name="40% - Accent4 4 6 4 2 3" xfId="56843"/>
    <cellStyle name="40% - Accent4 4 6 4 3" xfId="29504"/>
    <cellStyle name="40% - Accent4 4 6 4 4" xfId="48565"/>
    <cellStyle name="40% - Accent4 4 6 5" xfId="4856"/>
    <cellStyle name="40% - Accent4 4 6 5 2" xfId="23966"/>
    <cellStyle name="40% - Accent4 4 6 5 3" xfId="43027"/>
    <cellStyle name="40% - Accent4 4 6 6" xfId="13182"/>
    <cellStyle name="40% - Accent4 4 6 6 2" xfId="32244"/>
    <cellStyle name="40% - Accent4 4 6 6 3" xfId="51305"/>
    <cellStyle name="40% - Accent4 4 6 7" xfId="21226"/>
    <cellStyle name="40% - Accent4 4 6 8" xfId="40287"/>
    <cellStyle name="40% - Accent4 4 7" xfId="1874"/>
    <cellStyle name="40% - Accent4 4 7 2" xfId="7950"/>
    <cellStyle name="40% - Accent4 4 7 2 2" xfId="16232"/>
    <cellStyle name="40% - Accent4 4 7 2 2 2" xfId="35294"/>
    <cellStyle name="40% - Accent4 4 7 2 2 3" xfId="54355"/>
    <cellStyle name="40% - Accent4 4 7 2 3" xfId="27016"/>
    <cellStyle name="40% - Accent4 4 7 2 4" xfId="46077"/>
    <cellStyle name="40% - Accent4 4 7 3" xfId="10444"/>
    <cellStyle name="40% - Accent4 4 7 3 2" xfId="18722"/>
    <cellStyle name="40% - Accent4 4 7 3 2 2" xfId="37784"/>
    <cellStyle name="40% - Accent4 4 7 3 2 3" xfId="56845"/>
    <cellStyle name="40% - Accent4 4 7 3 3" xfId="29506"/>
    <cellStyle name="40% - Accent4 4 7 3 4" xfId="48567"/>
    <cellStyle name="40% - Accent4 4 7 4" xfId="4858"/>
    <cellStyle name="40% - Accent4 4 7 4 2" xfId="23968"/>
    <cellStyle name="40% - Accent4 4 7 4 3" xfId="43029"/>
    <cellStyle name="40% - Accent4 4 7 5" xfId="13184"/>
    <cellStyle name="40% - Accent4 4 7 5 2" xfId="32246"/>
    <cellStyle name="40% - Accent4 4 7 5 3" xfId="51307"/>
    <cellStyle name="40% - Accent4 4 7 6" xfId="21228"/>
    <cellStyle name="40% - Accent4 4 7 7" xfId="40289"/>
    <cellStyle name="40% - Accent4 4 8" xfId="1875"/>
    <cellStyle name="40% - Accent4 4 8 2" xfId="7951"/>
    <cellStyle name="40% - Accent4 4 8 2 2" xfId="16233"/>
    <cellStyle name="40% - Accent4 4 8 2 2 2" xfId="35295"/>
    <cellStyle name="40% - Accent4 4 8 2 2 3" xfId="54356"/>
    <cellStyle name="40% - Accent4 4 8 2 3" xfId="27017"/>
    <cellStyle name="40% - Accent4 4 8 2 4" xfId="46078"/>
    <cellStyle name="40% - Accent4 4 8 3" xfId="10445"/>
    <cellStyle name="40% - Accent4 4 8 3 2" xfId="18723"/>
    <cellStyle name="40% - Accent4 4 8 3 2 2" xfId="37785"/>
    <cellStyle name="40% - Accent4 4 8 3 2 3" xfId="56846"/>
    <cellStyle name="40% - Accent4 4 8 3 3" xfId="29507"/>
    <cellStyle name="40% - Accent4 4 8 3 4" xfId="48568"/>
    <cellStyle name="40% - Accent4 4 8 4" xfId="4859"/>
    <cellStyle name="40% - Accent4 4 8 4 2" xfId="23969"/>
    <cellStyle name="40% - Accent4 4 8 4 3" xfId="43030"/>
    <cellStyle name="40% - Accent4 4 8 5" xfId="13185"/>
    <cellStyle name="40% - Accent4 4 8 5 2" xfId="32247"/>
    <cellStyle name="40% - Accent4 4 8 5 3" xfId="51308"/>
    <cellStyle name="40% - Accent4 4 8 6" xfId="21229"/>
    <cellStyle name="40% - Accent4 4 8 7" xfId="40290"/>
    <cellStyle name="40% - Accent4 4 9" xfId="4860"/>
    <cellStyle name="40% - Accent4 4 9 2" xfId="13186"/>
    <cellStyle name="40% - Accent4 4 9 2 2" xfId="32248"/>
    <cellStyle name="40% - Accent4 4 9 2 3" xfId="51309"/>
    <cellStyle name="40% - Accent4 4 9 3" xfId="23970"/>
    <cellStyle name="40% - Accent4 4 9 4" xfId="43031"/>
    <cellStyle name="40% - Accent4 5" xfId="1876"/>
    <cellStyle name="40% - Accent4 5 10" xfId="4861"/>
    <cellStyle name="40% - Accent4 5 10 2" xfId="23971"/>
    <cellStyle name="40% - Accent4 5 10 3" xfId="43032"/>
    <cellStyle name="40% - Accent4 5 11" xfId="13187"/>
    <cellStyle name="40% - Accent4 5 11 2" xfId="32249"/>
    <cellStyle name="40% - Accent4 5 11 3" xfId="51310"/>
    <cellStyle name="40% - Accent4 5 12" xfId="21230"/>
    <cellStyle name="40% - Accent4 5 13" xfId="40291"/>
    <cellStyle name="40% - Accent4 5 2" xfId="1877"/>
    <cellStyle name="40% - Accent4 5 2 2" xfId="1878"/>
    <cellStyle name="40% - Accent4 5 2 2 2" xfId="7954"/>
    <cellStyle name="40% - Accent4 5 2 2 2 2" xfId="16236"/>
    <cellStyle name="40% - Accent4 5 2 2 2 2 2" xfId="35298"/>
    <cellStyle name="40% - Accent4 5 2 2 2 2 3" xfId="54359"/>
    <cellStyle name="40% - Accent4 5 2 2 2 3" xfId="27020"/>
    <cellStyle name="40% - Accent4 5 2 2 2 4" xfId="46081"/>
    <cellStyle name="40% - Accent4 5 2 2 3" xfId="10448"/>
    <cellStyle name="40% - Accent4 5 2 2 3 2" xfId="18726"/>
    <cellStyle name="40% - Accent4 5 2 2 3 2 2" xfId="37788"/>
    <cellStyle name="40% - Accent4 5 2 2 3 2 3" xfId="56849"/>
    <cellStyle name="40% - Accent4 5 2 2 3 3" xfId="29510"/>
    <cellStyle name="40% - Accent4 5 2 2 3 4" xfId="48571"/>
    <cellStyle name="40% - Accent4 5 2 2 4" xfId="4863"/>
    <cellStyle name="40% - Accent4 5 2 2 4 2" xfId="23973"/>
    <cellStyle name="40% - Accent4 5 2 2 4 3" xfId="43034"/>
    <cellStyle name="40% - Accent4 5 2 2 5" xfId="13189"/>
    <cellStyle name="40% - Accent4 5 2 2 5 2" xfId="32251"/>
    <cellStyle name="40% - Accent4 5 2 2 5 3" xfId="51312"/>
    <cellStyle name="40% - Accent4 5 2 2 6" xfId="21232"/>
    <cellStyle name="40% - Accent4 5 2 2 7" xfId="40293"/>
    <cellStyle name="40% - Accent4 5 2 3" xfId="7953"/>
    <cellStyle name="40% - Accent4 5 2 3 2" xfId="16235"/>
    <cellStyle name="40% - Accent4 5 2 3 2 2" xfId="35297"/>
    <cellStyle name="40% - Accent4 5 2 3 2 3" xfId="54358"/>
    <cellStyle name="40% - Accent4 5 2 3 3" xfId="27019"/>
    <cellStyle name="40% - Accent4 5 2 3 4" xfId="46080"/>
    <cellStyle name="40% - Accent4 5 2 4" xfId="10447"/>
    <cellStyle name="40% - Accent4 5 2 4 2" xfId="18725"/>
    <cellStyle name="40% - Accent4 5 2 4 2 2" xfId="37787"/>
    <cellStyle name="40% - Accent4 5 2 4 2 3" xfId="56848"/>
    <cellStyle name="40% - Accent4 5 2 4 3" xfId="29509"/>
    <cellStyle name="40% - Accent4 5 2 4 4" xfId="48570"/>
    <cellStyle name="40% - Accent4 5 2 5" xfId="4862"/>
    <cellStyle name="40% - Accent4 5 2 5 2" xfId="23972"/>
    <cellStyle name="40% - Accent4 5 2 5 3" xfId="43033"/>
    <cellStyle name="40% - Accent4 5 2 6" xfId="13188"/>
    <cellStyle name="40% - Accent4 5 2 6 2" xfId="32250"/>
    <cellStyle name="40% - Accent4 5 2 6 3" xfId="51311"/>
    <cellStyle name="40% - Accent4 5 2 7" xfId="21231"/>
    <cellStyle name="40% - Accent4 5 2 8" xfId="40292"/>
    <cellStyle name="40% - Accent4 5 3" xfId="1879"/>
    <cellStyle name="40% - Accent4 5 3 2" xfId="1880"/>
    <cellStyle name="40% - Accent4 5 3 2 2" xfId="7956"/>
    <cellStyle name="40% - Accent4 5 3 2 2 2" xfId="16238"/>
    <cellStyle name="40% - Accent4 5 3 2 2 2 2" xfId="35300"/>
    <cellStyle name="40% - Accent4 5 3 2 2 2 3" xfId="54361"/>
    <cellStyle name="40% - Accent4 5 3 2 2 3" xfId="27022"/>
    <cellStyle name="40% - Accent4 5 3 2 2 4" xfId="46083"/>
    <cellStyle name="40% - Accent4 5 3 2 3" xfId="10450"/>
    <cellStyle name="40% - Accent4 5 3 2 3 2" xfId="18728"/>
    <cellStyle name="40% - Accent4 5 3 2 3 2 2" xfId="37790"/>
    <cellStyle name="40% - Accent4 5 3 2 3 2 3" xfId="56851"/>
    <cellStyle name="40% - Accent4 5 3 2 3 3" xfId="29512"/>
    <cellStyle name="40% - Accent4 5 3 2 3 4" xfId="48573"/>
    <cellStyle name="40% - Accent4 5 3 2 4" xfId="4865"/>
    <cellStyle name="40% - Accent4 5 3 2 4 2" xfId="23975"/>
    <cellStyle name="40% - Accent4 5 3 2 4 3" xfId="43036"/>
    <cellStyle name="40% - Accent4 5 3 2 5" xfId="13191"/>
    <cellStyle name="40% - Accent4 5 3 2 5 2" xfId="32253"/>
    <cellStyle name="40% - Accent4 5 3 2 5 3" xfId="51314"/>
    <cellStyle name="40% - Accent4 5 3 2 6" xfId="21234"/>
    <cellStyle name="40% - Accent4 5 3 2 7" xfId="40295"/>
    <cellStyle name="40% - Accent4 5 3 3" xfId="7955"/>
    <cellStyle name="40% - Accent4 5 3 3 2" xfId="16237"/>
    <cellStyle name="40% - Accent4 5 3 3 2 2" xfId="35299"/>
    <cellStyle name="40% - Accent4 5 3 3 2 3" xfId="54360"/>
    <cellStyle name="40% - Accent4 5 3 3 3" xfId="27021"/>
    <cellStyle name="40% - Accent4 5 3 3 4" xfId="46082"/>
    <cellStyle name="40% - Accent4 5 3 4" xfId="10449"/>
    <cellStyle name="40% - Accent4 5 3 4 2" xfId="18727"/>
    <cellStyle name="40% - Accent4 5 3 4 2 2" xfId="37789"/>
    <cellStyle name="40% - Accent4 5 3 4 2 3" xfId="56850"/>
    <cellStyle name="40% - Accent4 5 3 4 3" xfId="29511"/>
    <cellStyle name="40% - Accent4 5 3 4 4" xfId="48572"/>
    <cellStyle name="40% - Accent4 5 3 5" xfId="4864"/>
    <cellStyle name="40% - Accent4 5 3 5 2" xfId="23974"/>
    <cellStyle name="40% - Accent4 5 3 5 3" xfId="43035"/>
    <cellStyle name="40% - Accent4 5 3 6" xfId="13190"/>
    <cellStyle name="40% - Accent4 5 3 6 2" xfId="32252"/>
    <cellStyle name="40% - Accent4 5 3 6 3" xfId="51313"/>
    <cellStyle name="40% - Accent4 5 3 7" xfId="21233"/>
    <cellStyle name="40% - Accent4 5 3 8" xfId="40294"/>
    <cellStyle name="40% - Accent4 5 4" xfId="1881"/>
    <cellStyle name="40% - Accent4 5 4 2" xfId="7957"/>
    <cellStyle name="40% - Accent4 5 4 2 2" xfId="16239"/>
    <cellStyle name="40% - Accent4 5 4 2 2 2" xfId="35301"/>
    <cellStyle name="40% - Accent4 5 4 2 2 3" xfId="54362"/>
    <cellStyle name="40% - Accent4 5 4 2 3" xfId="27023"/>
    <cellStyle name="40% - Accent4 5 4 2 4" xfId="46084"/>
    <cellStyle name="40% - Accent4 5 4 3" xfId="10451"/>
    <cellStyle name="40% - Accent4 5 4 3 2" xfId="18729"/>
    <cellStyle name="40% - Accent4 5 4 3 2 2" xfId="37791"/>
    <cellStyle name="40% - Accent4 5 4 3 2 3" xfId="56852"/>
    <cellStyle name="40% - Accent4 5 4 3 3" xfId="29513"/>
    <cellStyle name="40% - Accent4 5 4 3 4" xfId="48574"/>
    <cellStyle name="40% - Accent4 5 4 4" xfId="4866"/>
    <cellStyle name="40% - Accent4 5 4 4 2" xfId="23976"/>
    <cellStyle name="40% - Accent4 5 4 4 3" xfId="43037"/>
    <cellStyle name="40% - Accent4 5 4 5" xfId="13192"/>
    <cellStyle name="40% - Accent4 5 4 5 2" xfId="32254"/>
    <cellStyle name="40% - Accent4 5 4 5 3" xfId="51315"/>
    <cellStyle name="40% - Accent4 5 4 6" xfId="21235"/>
    <cellStyle name="40% - Accent4 5 4 7" xfId="40296"/>
    <cellStyle name="40% - Accent4 5 5" xfId="1882"/>
    <cellStyle name="40% - Accent4 5 5 2" xfId="7958"/>
    <cellStyle name="40% - Accent4 5 5 2 2" xfId="16240"/>
    <cellStyle name="40% - Accent4 5 5 2 2 2" xfId="35302"/>
    <cellStyle name="40% - Accent4 5 5 2 2 3" xfId="54363"/>
    <cellStyle name="40% - Accent4 5 5 2 3" xfId="27024"/>
    <cellStyle name="40% - Accent4 5 5 2 4" xfId="46085"/>
    <cellStyle name="40% - Accent4 5 5 3" xfId="10452"/>
    <cellStyle name="40% - Accent4 5 5 3 2" xfId="18730"/>
    <cellStyle name="40% - Accent4 5 5 3 2 2" xfId="37792"/>
    <cellStyle name="40% - Accent4 5 5 3 2 3" xfId="56853"/>
    <cellStyle name="40% - Accent4 5 5 3 3" xfId="29514"/>
    <cellStyle name="40% - Accent4 5 5 3 4" xfId="48575"/>
    <cellStyle name="40% - Accent4 5 5 4" xfId="4867"/>
    <cellStyle name="40% - Accent4 5 5 4 2" xfId="23977"/>
    <cellStyle name="40% - Accent4 5 5 4 3" xfId="43038"/>
    <cellStyle name="40% - Accent4 5 5 5" xfId="13193"/>
    <cellStyle name="40% - Accent4 5 5 5 2" xfId="32255"/>
    <cellStyle name="40% - Accent4 5 5 5 3" xfId="51316"/>
    <cellStyle name="40% - Accent4 5 5 6" xfId="21236"/>
    <cellStyle name="40% - Accent4 5 5 7" xfId="40297"/>
    <cellStyle name="40% - Accent4 5 6" xfId="4868"/>
    <cellStyle name="40% - Accent4 5 6 2" xfId="13194"/>
    <cellStyle name="40% - Accent4 5 6 2 2" xfId="32256"/>
    <cellStyle name="40% - Accent4 5 6 2 3" xfId="51317"/>
    <cellStyle name="40% - Accent4 5 6 3" xfId="23978"/>
    <cellStyle name="40% - Accent4 5 6 4" xfId="43039"/>
    <cellStyle name="40% - Accent4 5 7" xfId="5742"/>
    <cellStyle name="40% - Accent4 5 7 2" xfId="14027"/>
    <cellStyle name="40% - Accent4 5 7 2 2" xfId="33089"/>
    <cellStyle name="40% - Accent4 5 7 2 3" xfId="52150"/>
    <cellStyle name="40% - Accent4 5 7 3" xfId="24811"/>
    <cellStyle name="40% - Accent4 5 7 4" xfId="43872"/>
    <cellStyle name="40% - Accent4 5 8" xfId="7952"/>
    <cellStyle name="40% - Accent4 5 8 2" xfId="16234"/>
    <cellStyle name="40% - Accent4 5 8 2 2" xfId="35296"/>
    <cellStyle name="40% - Accent4 5 8 2 3" xfId="54357"/>
    <cellStyle name="40% - Accent4 5 8 3" xfId="27018"/>
    <cellStyle name="40% - Accent4 5 8 4" xfId="46079"/>
    <cellStyle name="40% - Accent4 5 9" xfId="10446"/>
    <cellStyle name="40% - Accent4 5 9 2" xfId="18724"/>
    <cellStyle name="40% - Accent4 5 9 2 2" xfId="37786"/>
    <cellStyle name="40% - Accent4 5 9 2 3" xfId="56847"/>
    <cellStyle name="40% - Accent4 5 9 3" xfId="29508"/>
    <cellStyle name="40% - Accent4 5 9 4" xfId="48569"/>
    <cellStyle name="40% - Accent4 6" xfId="1883"/>
    <cellStyle name="40% - Accent4 6 10" xfId="4869"/>
    <cellStyle name="40% - Accent4 6 10 2" xfId="23979"/>
    <cellStyle name="40% - Accent4 6 10 3" xfId="43040"/>
    <cellStyle name="40% - Accent4 6 11" xfId="13195"/>
    <cellStyle name="40% - Accent4 6 11 2" xfId="32257"/>
    <cellStyle name="40% - Accent4 6 11 3" xfId="51318"/>
    <cellStyle name="40% - Accent4 6 12" xfId="21237"/>
    <cellStyle name="40% - Accent4 6 13" xfId="40298"/>
    <cellStyle name="40% - Accent4 6 2" xfId="1884"/>
    <cellStyle name="40% - Accent4 6 2 2" xfId="1885"/>
    <cellStyle name="40% - Accent4 6 2 2 2" xfId="7961"/>
    <cellStyle name="40% - Accent4 6 2 2 2 2" xfId="16243"/>
    <cellStyle name="40% - Accent4 6 2 2 2 2 2" xfId="35305"/>
    <cellStyle name="40% - Accent4 6 2 2 2 2 3" xfId="54366"/>
    <cellStyle name="40% - Accent4 6 2 2 2 3" xfId="27027"/>
    <cellStyle name="40% - Accent4 6 2 2 2 4" xfId="46088"/>
    <cellStyle name="40% - Accent4 6 2 2 3" xfId="10455"/>
    <cellStyle name="40% - Accent4 6 2 2 3 2" xfId="18733"/>
    <cellStyle name="40% - Accent4 6 2 2 3 2 2" xfId="37795"/>
    <cellStyle name="40% - Accent4 6 2 2 3 2 3" xfId="56856"/>
    <cellStyle name="40% - Accent4 6 2 2 3 3" xfId="29517"/>
    <cellStyle name="40% - Accent4 6 2 2 3 4" xfId="48578"/>
    <cellStyle name="40% - Accent4 6 2 2 4" xfId="4871"/>
    <cellStyle name="40% - Accent4 6 2 2 4 2" xfId="23981"/>
    <cellStyle name="40% - Accent4 6 2 2 4 3" xfId="43042"/>
    <cellStyle name="40% - Accent4 6 2 2 5" xfId="13197"/>
    <cellStyle name="40% - Accent4 6 2 2 5 2" xfId="32259"/>
    <cellStyle name="40% - Accent4 6 2 2 5 3" xfId="51320"/>
    <cellStyle name="40% - Accent4 6 2 2 6" xfId="21239"/>
    <cellStyle name="40% - Accent4 6 2 2 7" xfId="40300"/>
    <cellStyle name="40% - Accent4 6 2 3" xfId="7960"/>
    <cellStyle name="40% - Accent4 6 2 3 2" xfId="16242"/>
    <cellStyle name="40% - Accent4 6 2 3 2 2" xfId="35304"/>
    <cellStyle name="40% - Accent4 6 2 3 2 3" xfId="54365"/>
    <cellStyle name="40% - Accent4 6 2 3 3" xfId="27026"/>
    <cellStyle name="40% - Accent4 6 2 3 4" xfId="46087"/>
    <cellStyle name="40% - Accent4 6 2 4" xfId="10454"/>
    <cellStyle name="40% - Accent4 6 2 4 2" xfId="18732"/>
    <cellStyle name="40% - Accent4 6 2 4 2 2" xfId="37794"/>
    <cellStyle name="40% - Accent4 6 2 4 2 3" xfId="56855"/>
    <cellStyle name="40% - Accent4 6 2 4 3" xfId="29516"/>
    <cellStyle name="40% - Accent4 6 2 4 4" xfId="48577"/>
    <cellStyle name="40% - Accent4 6 2 5" xfId="4870"/>
    <cellStyle name="40% - Accent4 6 2 5 2" xfId="23980"/>
    <cellStyle name="40% - Accent4 6 2 5 3" xfId="43041"/>
    <cellStyle name="40% - Accent4 6 2 6" xfId="13196"/>
    <cellStyle name="40% - Accent4 6 2 6 2" xfId="32258"/>
    <cellStyle name="40% - Accent4 6 2 6 3" xfId="51319"/>
    <cellStyle name="40% - Accent4 6 2 7" xfId="21238"/>
    <cellStyle name="40% - Accent4 6 2 8" xfId="40299"/>
    <cellStyle name="40% - Accent4 6 3" xfId="1886"/>
    <cellStyle name="40% - Accent4 6 3 2" xfId="1887"/>
    <cellStyle name="40% - Accent4 6 3 2 2" xfId="7963"/>
    <cellStyle name="40% - Accent4 6 3 2 2 2" xfId="16245"/>
    <cellStyle name="40% - Accent4 6 3 2 2 2 2" xfId="35307"/>
    <cellStyle name="40% - Accent4 6 3 2 2 2 3" xfId="54368"/>
    <cellStyle name="40% - Accent4 6 3 2 2 3" xfId="27029"/>
    <cellStyle name="40% - Accent4 6 3 2 2 4" xfId="46090"/>
    <cellStyle name="40% - Accent4 6 3 2 3" xfId="10457"/>
    <cellStyle name="40% - Accent4 6 3 2 3 2" xfId="18735"/>
    <cellStyle name="40% - Accent4 6 3 2 3 2 2" xfId="37797"/>
    <cellStyle name="40% - Accent4 6 3 2 3 2 3" xfId="56858"/>
    <cellStyle name="40% - Accent4 6 3 2 3 3" xfId="29519"/>
    <cellStyle name="40% - Accent4 6 3 2 3 4" xfId="48580"/>
    <cellStyle name="40% - Accent4 6 3 2 4" xfId="4873"/>
    <cellStyle name="40% - Accent4 6 3 2 4 2" xfId="23983"/>
    <cellStyle name="40% - Accent4 6 3 2 4 3" xfId="43044"/>
    <cellStyle name="40% - Accent4 6 3 2 5" xfId="13199"/>
    <cellStyle name="40% - Accent4 6 3 2 5 2" xfId="32261"/>
    <cellStyle name="40% - Accent4 6 3 2 5 3" xfId="51322"/>
    <cellStyle name="40% - Accent4 6 3 2 6" xfId="21241"/>
    <cellStyle name="40% - Accent4 6 3 2 7" xfId="40302"/>
    <cellStyle name="40% - Accent4 6 3 3" xfId="7962"/>
    <cellStyle name="40% - Accent4 6 3 3 2" xfId="16244"/>
    <cellStyle name="40% - Accent4 6 3 3 2 2" xfId="35306"/>
    <cellStyle name="40% - Accent4 6 3 3 2 3" xfId="54367"/>
    <cellStyle name="40% - Accent4 6 3 3 3" xfId="27028"/>
    <cellStyle name="40% - Accent4 6 3 3 4" xfId="46089"/>
    <cellStyle name="40% - Accent4 6 3 4" xfId="10456"/>
    <cellStyle name="40% - Accent4 6 3 4 2" xfId="18734"/>
    <cellStyle name="40% - Accent4 6 3 4 2 2" xfId="37796"/>
    <cellStyle name="40% - Accent4 6 3 4 2 3" xfId="56857"/>
    <cellStyle name="40% - Accent4 6 3 4 3" xfId="29518"/>
    <cellStyle name="40% - Accent4 6 3 4 4" xfId="48579"/>
    <cellStyle name="40% - Accent4 6 3 5" xfId="4872"/>
    <cellStyle name="40% - Accent4 6 3 5 2" xfId="23982"/>
    <cellStyle name="40% - Accent4 6 3 5 3" xfId="43043"/>
    <cellStyle name="40% - Accent4 6 3 6" xfId="13198"/>
    <cellStyle name="40% - Accent4 6 3 6 2" xfId="32260"/>
    <cellStyle name="40% - Accent4 6 3 6 3" xfId="51321"/>
    <cellStyle name="40% - Accent4 6 3 7" xfId="21240"/>
    <cellStyle name="40% - Accent4 6 3 8" xfId="40301"/>
    <cellStyle name="40% - Accent4 6 4" xfId="1888"/>
    <cellStyle name="40% - Accent4 6 4 2" xfId="7964"/>
    <cellStyle name="40% - Accent4 6 4 2 2" xfId="16246"/>
    <cellStyle name="40% - Accent4 6 4 2 2 2" xfId="35308"/>
    <cellStyle name="40% - Accent4 6 4 2 2 3" xfId="54369"/>
    <cellStyle name="40% - Accent4 6 4 2 3" xfId="27030"/>
    <cellStyle name="40% - Accent4 6 4 2 4" xfId="46091"/>
    <cellStyle name="40% - Accent4 6 4 3" xfId="10458"/>
    <cellStyle name="40% - Accent4 6 4 3 2" xfId="18736"/>
    <cellStyle name="40% - Accent4 6 4 3 2 2" xfId="37798"/>
    <cellStyle name="40% - Accent4 6 4 3 2 3" xfId="56859"/>
    <cellStyle name="40% - Accent4 6 4 3 3" xfId="29520"/>
    <cellStyle name="40% - Accent4 6 4 3 4" xfId="48581"/>
    <cellStyle name="40% - Accent4 6 4 4" xfId="4874"/>
    <cellStyle name="40% - Accent4 6 4 4 2" xfId="23984"/>
    <cellStyle name="40% - Accent4 6 4 4 3" xfId="43045"/>
    <cellStyle name="40% - Accent4 6 4 5" xfId="13200"/>
    <cellStyle name="40% - Accent4 6 4 5 2" xfId="32262"/>
    <cellStyle name="40% - Accent4 6 4 5 3" xfId="51323"/>
    <cellStyle name="40% - Accent4 6 4 6" xfId="21242"/>
    <cellStyle name="40% - Accent4 6 4 7" xfId="40303"/>
    <cellStyle name="40% - Accent4 6 5" xfId="1889"/>
    <cellStyle name="40% - Accent4 6 5 2" xfId="7965"/>
    <cellStyle name="40% - Accent4 6 5 2 2" xfId="16247"/>
    <cellStyle name="40% - Accent4 6 5 2 2 2" xfId="35309"/>
    <cellStyle name="40% - Accent4 6 5 2 2 3" xfId="54370"/>
    <cellStyle name="40% - Accent4 6 5 2 3" xfId="27031"/>
    <cellStyle name="40% - Accent4 6 5 2 4" xfId="46092"/>
    <cellStyle name="40% - Accent4 6 5 3" xfId="10459"/>
    <cellStyle name="40% - Accent4 6 5 3 2" xfId="18737"/>
    <cellStyle name="40% - Accent4 6 5 3 2 2" xfId="37799"/>
    <cellStyle name="40% - Accent4 6 5 3 2 3" xfId="56860"/>
    <cellStyle name="40% - Accent4 6 5 3 3" xfId="29521"/>
    <cellStyle name="40% - Accent4 6 5 3 4" xfId="48582"/>
    <cellStyle name="40% - Accent4 6 5 4" xfId="4875"/>
    <cellStyle name="40% - Accent4 6 5 4 2" xfId="23985"/>
    <cellStyle name="40% - Accent4 6 5 4 3" xfId="43046"/>
    <cellStyle name="40% - Accent4 6 5 5" xfId="13201"/>
    <cellStyle name="40% - Accent4 6 5 5 2" xfId="32263"/>
    <cellStyle name="40% - Accent4 6 5 5 3" xfId="51324"/>
    <cellStyle name="40% - Accent4 6 5 6" xfId="21243"/>
    <cellStyle name="40% - Accent4 6 5 7" xfId="40304"/>
    <cellStyle name="40% - Accent4 6 6" xfId="4876"/>
    <cellStyle name="40% - Accent4 6 6 2" xfId="13202"/>
    <cellStyle name="40% - Accent4 6 6 2 2" xfId="32264"/>
    <cellStyle name="40% - Accent4 6 6 2 3" xfId="51325"/>
    <cellStyle name="40% - Accent4 6 6 3" xfId="23986"/>
    <cellStyle name="40% - Accent4 6 6 4" xfId="43047"/>
    <cellStyle name="40% - Accent4 6 7" xfId="5831"/>
    <cellStyle name="40% - Accent4 6 7 2" xfId="14113"/>
    <cellStyle name="40% - Accent4 6 7 2 2" xfId="33175"/>
    <cellStyle name="40% - Accent4 6 7 2 3" xfId="52236"/>
    <cellStyle name="40% - Accent4 6 7 3" xfId="24897"/>
    <cellStyle name="40% - Accent4 6 7 4" xfId="43958"/>
    <cellStyle name="40% - Accent4 6 8" xfId="7959"/>
    <cellStyle name="40% - Accent4 6 8 2" xfId="16241"/>
    <cellStyle name="40% - Accent4 6 8 2 2" xfId="35303"/>
    <cellStyle name="40% - Accent4 6 8 2 3" xfId="54364"/>
    <cellStyle name="40% - Accent4 6 8 3" xfId="27025"/>
    <cellStyle name="40% - Accent4 6 8 4" xfId="46086"/>
    <cellStyle name="40% - Accent4 6 9" xfId="10453"/>
    <cellStyle name="40% - Accent4 6 9 2" xfId="18731"/>
    <cellStyle name="40% - Accent4 6 9 2 2" xfId="37793"/>
    <cellStyle name="40% - Accent4 6 9 2 3" xfId="56854"/>
    <cellStyle name="40% - Accent4 6 9 3" xfId="29515"/>
    <cellStyle name="40% - Accent4 6 9 4" xfId="48576"/>
    <cellStyle name="40% - Accent4 7" xfId="1890"/>
    <cellStyle name="40% - Accent4 7 10" xfId="4877"/>
    <cellStyle name="40% - Accent4 7 10 2" xfId="23987"/>
    <cellStyle name="40% - Accent4 7 10 3" xfId="43048"/>
    <cellStyle name="40% - Accent4 7 11" xfId="13203"/>
    <cellStyle name="40% - Accent4 7 11 2" xfId="32265"/>
    <cellStyle name="40% - Accent4 7 11 3" xfId="51326"/>
    <cellStyle name="40% - Accent4 7 12" xfId="21244"/>
    <cellStyle name="40% - Accent4 7 13" xfId="40305"/>
    <cellStyle name="40% - Accent4 7 2" xfId="1891"/>
    <cellStyle name="40% - Accent4 7 2 2" xfId="1892"/>
    <cellStyle name="40% - Accent4 7 2 2 2" xfId="7968"/>
    <cellStyle name="40% - Accent4 7 2 2 2 2" xfId="16250"/>
    <cellStyle name="40% - Accent4 7 2 2 2 2 2" xfId="35312"/>
    <cellStyle name="40% - Accent4 7 2 2 2 2 3" xfId="54373"/>
    <cellStyle name="40% - Accent4 7 2 2 2 3" xfId="27034"/>
    <cellStyle name="40% - Accent4 7 2 2 2 4" xfId="46095"/>
    <cellStyle name="40% - Accent4 7 2 2 3" xfId="10462"/>
    <cellStyle name="40% - Accent4 7 2 2 3 2" xfId="18740"/>
    <cellStyle name="40% - Accent4 7 2 2 3 2 2" xfId="37802"/>
    <cellStyle name="40% - Accent4 7 2 2 3 2 3" xfId="56863"/>
    <cellStyle name="40% - Accent4 7 2 2 3 3" xfId="29524"/>
    <cellStyle name="40% - Accent4 7 2 2 3 4" xfId="48585"/>
    <cellStyle name="40% - Accent4 7 2 2 4" xfId="4879"/>
    <cellStyle name="40% - Accent4 7 2 2 4 2" xfId="23989"/>
    <cellStyle name="40% - Accent4 7 2 2 4 3" xfId="43050"/>
    <cellStyle name="40% - Accent4 7 2 2 5" xfId="13205"/>
    <cellStyle name="40% - Accent4 7 2 2 5 2" xfId="32267"/>
    <cellStyle name="40% - Accent4 7 2 2 5 3" xfId="51328"/>
    <cellStyle name="40% - Accent4 7 2 2 6" xfId="21246"/>
    <cellStyle name="40% - Accent4 7 2 2 7" xfId="40307"/>
    <cellStyle name="40% - Accent4 7 2 3" xfId="7967"/>
    <cellStyle name="40% - Accent4 7 2 3 2" xfId="16249"/>
    <cellStyle name="40% - Accent4 7 2 3 2 2" xfId="35311"/>
    <cellStyle name="40% - Accent4 7 2 3 2 3" xfId="54372"/>
    <cellStyle name="40% - Accent4 7 2 3 3" xfId="27033"/>
    <cellStyle name="40% - Accent4 7 2 3 4" xfId="46094"/>
    <cellStyle name="40% - Accent4 7 2 4" xfId="10461"/>
    <cellStyle name="40% - Accent4 7 2 4 2" xfId="18739"/>
    <cellStyle name="40% - Accent4 7 2 4 2 2" xfId="37801"/>
    <cellStyle name="40% - Accent4 7 2 4 2 3" xfId="56862"/>
    <cellStyle name="40% - Accent4 7 2 4 3" xfId="29523"/>
    <cellStyle name="40% - Accent4 7 2 4 4" xfId="48584"/>
    <cellStyle name="40% - Accent4 7 2 5" xfId="4878"/>
    <cellStyle name="40% - Accent4 7 2 5 2" xfId="23988"/>
    <cellStyle name="40% - Accent4 7 2 5 3" xfId="43049"/>
    <cellStyle name="40% - Accent4 7 2 6" xfId="13204"/>
    <cellStyle name="40% - Accent4 7 2 6 2" xfId="32266"/>
    <cellStyle name="40% - Accent4 7 2 6 3" xfId="51327"/>
    <cellStyle name="40% - Accent4 7 2 7" xfId="21245"/>
    <cellStyle name="40% - Accent4 7 2 8" xfId="40306"/>
    <cellStyle name="40% - Accent4 7 3" xfId="1893"/>
    <cellStyle name="40% - Accent4 7 3 2" xfId="1894"/>
    <cellStyle name="40% - Accent4 7 3 2 2" xfId="7970"/>
    <cellStyle name="40% - Accent4 7 3 2 2 2" xfId="16252"/>
    <cellStyle name="40% - Accent4 7 3 2 2 2 2" xfId="35314"/>
    <cellStyle name="40% - Accent4 7 3 2 2 2 3" xfId="54375"/>
    <cellStyle name="40% - Accent4 7 3 2 2 3" xfId="27036"/>
    <cellStyle name="40% - Accent4 7 3 2 2 4" xfId="46097"/>
    <cellStyle name="40% - Accent4 7 3 2 3" xfId="10464"/>
    <cellStyle name="40% - Accent4 7 3 2 3 2" xfId="18742"/>
    <cellStyle name="40% - Accent4 7 3 2 3 2 2" xfId="37804"/>
    <cellStyle name="40% - Accent4 7 3 2 3 2 3" xfId="56865"/>
    <cellStyle name="40% - Accent4 7 3 2 3 3" xfId="29526"/>
    <cellStyle name="40% - Accent4 7 3 2 3 4" xfId="48587"/>
    <cellStyle name="40% - Accent4 7 3 2 4" xfId="4881"/>
    <cellStyle name="40% - Accent4 7 3 2 4 2" xfId="23991"/>
    <cellStyle name="40% - Accent4 7 3 2 4 3" xfId="43052"/>
    <cellStyle name="40% - Accent4 7 3 2 5" xfId="13207"/>
    <cellStyle name="40% - Accent4 7 3 2 5 2" xfId="32269"/>
    <cellStyle name="40% - Accent4 7 3 2 5 3" xfId="51330"/>
    <cellStyle name="40% - Accent4 7 3 2 6" xfId="21248"/>
    <cellStyle name="40% - Accent4 7 3 2 7" xfId="40309"/>
    <cellStyle name="40% - Accent4 7 3 3" xfId="7969"/>
    <cellStyle name="40% - Accent4 7 3 3 2" xfId="16251"/>
    <cellStyle name="40% - Accent4 7 3 3 2 2" xfId="35313"/>
    <cellStyle name="40% - Accent4 7 3 3 2 3" xfId="54374"/>
    <cellStyle name="40% - Accent4 7 3 3 3" xfId="27035"/>
    <cellStyle name="40% - Accent4 7 3 3 4" xfId="46096"/>
    <cellStyle name="40% - Accent4 7 3 4" xfId="10463"/>
    <cellStyle name="40% - Accent4 7 3 4 2" xfId="18741"/>
    <cellStyle name="40% - Accent4 7 3 4 2 2" xfId="37803"/>
    <cellStyle name="40% - Accent4 7 3 4 2 3" xfId="56864"/>
    <cellStyle name="40% - Accent4 7 3 4 3" xfId="29525"/>
    <cellStyle name="40% - Accent4 7 3 4 4" xfId="48586"/>
    <cellStyle name="40% - Accent4 7 3 5" xfId="4880"/>
    <cellStyle name="40% - Accent4 7 3 5 2" xfId="23990"/>
    <cellStyle name="40% - Accent4 7 3 5 3" xfId="43051"/>
    <cellStyle name="40% - Accent4 7 3 6" xfId="13206"/>
    <cellStyle name="40% - Accent4 7 3 6 2" xfId="32268"/>
    <cellStyle name="40% - Accent4 7 3 6 3" xfId="51329"/>
    <cellStyle name="40% - Accent4 7 3 7" xfId="21247"/>
    <cellStyle name="40% - Accent4 7 3 8" xfId="40308"/>
    <cellStyle name="40% - Accent4 7 4" xfId="1895"/>
    <cellStyle name="40% - Accent4 7 4 2" xfId="7971"/>
    <cellStyle name="40% - Accent4 7 4 2 2" xfId="16253"/>
    <cellStyle name="40% - Accent4 7 4 2 2 2" xfId="35315"/>
    <cellStyle name="40% - Accent4 7 4 2 2 3" xfId="54376"/>
    <cellStyle name="40% - Accent4 7 4 2 3" xfId="27037"/>
    <cellStyle name="40% - Accent4 7 4 2 4" xfId="46098"/>
    <cellStyle name="40% - Accent4 7 4 3" xfId="10465"/>
    <cellStyle name="40% - Accent4 7 4 3 2" xfId="18743"/>
    <cellStyle name="40% - Accent4 7 4 3 2 2" xfId="37805"/>
    <cellStyle name="40% - Accent4 7 4 3 2 3" xfId="56866"/>
    <cellStyle name="40% - Accent4 7 4 3 3" xfId="29527"/>
    <cellStyle name="40% - Accent4 7 4 3 4" xfId="48588"/>
    <cellStyle name="40% - Accent4 7 4 4" xfId="4882"/>
    <cellStyle name="40% - Accent4 7 4 4 2" xfId="23992"/>
    <cellStyle name="40% - Accent4 7 4 4 3" xfId="43053"/>
    <cellStyle name="40% - Accent4 7 4 5" xfId="13208"/>
    <cellStyle name="40% - Accent4 7 4 5 2" xfId="32270"/>
    <cellStyle name="40% - Accent4 7 4 5 3" xfId="51331"/>
    <cellStyle name="40% - Accent4 7 4 6" xfId="21249"/>
    <cellStyle name="40% - Accent4 7 4 7" xfId="40310"/>
    <cellStyle name="40% - Accent4 7 5" xfId="1896"/>
    <cellStyle name="40% - Accent4 7 5 2" xfId="7972"/>
    <cellStyle name="40% - Accent4 7 5 2 2" xfId="16254"/>
    <cellStyle name="40% - Accent4 7 5 2 2 2" xfId="35316"/>
    <cellStyle name="40% - Accent4 7 5 2 2 3" xfId="54377"/>
    <cellStyle name="40% - Accent4 7 5 2 3" xfId="27038"/>
    <cellStyle name="40% - Accent4 7 5 2 4" xfId="46099"/>
    <cellStyle name="40% - Accent4 7 5 3" xfId="10466"/>
    <cellStyle name="40% - Accent4 7 5 3 2" xfId="18744"/>
    <cellStyle name="40% - Accent4 7 5 3 2 2" xfId="37806"/>
    <cellStyle name="40% - Accent4 7 5 3 2 3" xfId="56867"/>
    <cellStyle name="40% - Accent4 7 5 3 3" xfId="29528"/>
    <cellStyle name="40% - Accent4 7 5 3 4" xfId="48589"/>
    <cellStyle name="40% - Accent4 7 5 4" xfId="4883"/>
    <cellStyle name="40% - Accent4 7 5 4 2" xfId="23993"/>
    <cellStyle name="40% - Accent4 7 5 4 3" xfId="43054"/>
    <cellStyle name="40% - Accent4 7 5 5" xfId="13209"/>
    <cellStyle name="40% - Accent4 7 5 5 2" xfId="32271"/>
    <cellStyle name="40% - Accent4 7 5 5 3" xfId="51332"/>
    <cellStyle name="40% - Accent4 7 5 6" xfId="21250"/>
    <cellStyle name="40% - Accent4 7 5 7" xfId="40311"/>
    <cellStyle name="40% - Accent4 7 6" xfId="4884"/>
    <cellStyle name="40% - Accent4 7 6 2" xfId="13210"/>
    <cellStyle name="40% - Accent4 7 6 2 2" xfId="32272"/>
    <cellStyle name="40% - Accent4 7 6 2 3" xfId="51333"/>
    <cellStyle name="40% - Accent4 7 6 3" xfId="23994"/>
    <cellStyle name="40% - Accent4 7 6 4" xfId="43055"/>
    <cellStyle name="40% - Accent4 7 7" xfId="5917"/>
    <cellStyle name="40% - Accent4 7 7 2" xfId="14199"/>
    <cellStyle name="40% - Accent4 7 7 2 2" xfId="33261"/>
    <cellStyle name="40% - Accent4 7 7 2 3" xfId="52322"/>
    <cellStyle name="40% - Accent4 7 7 3" xfId="24983"/>
    <cellStyle name="40% - Accent4 7 7 4" xfId="44044"/>
    <cellStyle name="40% - Accent4 7 8" xfId="7966"/>
    <cellStyle name="40% - Accent4 7 8 2" xfId="16248"/>
    <cellStyle name="40% - Accent4 7 8 2 2" xfId="35310"/>
    <cellStyle name="40% - Accent4 7 8 2 3" xfId="54371"/>
    <cellStyle name="40% - Accent4 7 8 3" xfId="27032"/>
    <cellStyle name="40% - Accent4 7 8 4" xfId="46093"/>
    <cellStyle name="40% - Accent4 7 9" xfId="10460"/>
    <cellStyle name="40% - Accent4 7 9 2" xfId="18738"/>
    <cellStyle name="40% - Accent4 7 9 2 2" xfId="37800"/>
    <cellStyle name="40% - Accent4 7 9 2 3" xfId="56861"/>
    <cellStyle name="40% - Accent4 7 9 3" xfId="29522"/>
    <cellStyle name="40% - Accent4 7 9 4" xfId="48583"/>
    <cellStyle name="40% - Accent4 8" xfId="1897"/>
    <cellStyle name="40% - Accent4 8 10" xfId="4885"/>
    <cellStyle name="40% - Accent4 8 10 2" xfId="23995"/>
    <cellStyle name="40% - Accent4 8 10 3" xfId="43056"/>
    <cellStyle name="40% - Accent4 8 11" xfId="13211"/>
    <cellStyle name="40% - Accent4 8 11 2" xfId="32273"/>
    <cellStyle name="40% - Accent4 8 11 3" xfId="51334"/>
    <cellStyle name="40% - Accent4 8 12" xfId="21251"/>
    <cellStyle name="40% - Accent4 8 13" xfId="40312"/>
    <cellStyle name="40% - Accent4 8 2" xfId="1898"/>
    <cellStyle name="40% - Accent4 8 2 2" xfId="1899"/>
    <cellStyle name="40% - Accent4 8 2 2 2" xfId="7975"/>
    <cellStyle name="40% - Accent4 8 2 2 2 2" xfId="16257"/>
    <cellStyle name="40% - Accent4 8 2 2 2 2 2" xfId="35319"/>
    <cellStyle name="40% - Accent4 8 2 2 2 2 3" xfId="54380"/>
    <cellStyle name="40% - Accent4 8 2 2 2 3" xfId="27041"/>
    <cellStyle name="40% - Accent4 8 2 2 2 4" xfId="46102"/>
    <cellStyle name="40% - Accent4 8 2 2 3" xfId="10469"/>
    <cellStyle name="40% - Accent4 8 2 2 3 2" xfId="18747"/>
    <cellStyle name="40% - Accent4 8 2 2 3 2 2" xfId="37809"/>
    <cellStyle name="40% - Accent4 8 2 2 3 2 3" xfId="56870"/>
    <cellStyle name="40% - Accent4 8 2 2 3 3" xfId="29531"/>
    <cellStyle name="40% - Accent4 8 2 2 3 4" xfId="48592"/>
    <cellStyle name="40% - Accent4 8 2 2 4" xfId="4887"/>
    <cellStyle name="40% - Accent4 8 2 2 4 2" xfId="23997"/>
    <cellStyle name="40% - Accent4 8 2 2 4 3" xfId="43058"/>
    <cellStyle name="40% - Accent4 8 2 2 5" xfId="13213"/>
    <cellStyle name="40% - Accent4 8 2 2 5 2" xfId="32275"/>
    <cellStyle name="40% - Accent4 8 2 2 5 3" xfId="51336"/>
    <cellStyle name="40% - Accent4 8 2 2 6" xfId="21253"/>
    <cellStyle name="40% - Accent4 8 2 2 7" xfId="40314"/>
    <cellStyle name="40% - Accent4 8 2 3" xfId="7974"/>
    <cellStyle name="40% - Accent4 8 2 3 2" xfId="16256"/>
    <cellStyle name="40% - Accent4 8 2 3 2 2" xfId="35318"/>
    <cellStyle name="40% - Accent4 8 2 3 2 3" xfId="54379"/>
    <cellStyle name="40% - Accent4 8 2 3 3" xfId="27040"/>
    <cellStyle name="40% - Accent4 8 2 3 4" xfId="46101"/>
    <cellStyle name="40% - Accent4 8 2 4" xfId="10468"/>
    <cellStyle name="40% - Accent4 8 2 4 2" xfId="18746"/>
    <cellStyle name="40% - Accent4 8 2 4 2 2" xfId="37808"/>
    <cellStyle name="40% - Accent4 8 2 4 2 3" xfId="56869"/>
    <cellStyle name="40% - Accent4 8 2 4 3" xfId="29530"/>
    <cellStyle name="40% - Accent4 8 2 4 4" xfId="48591"/>
    <cellStyle name="40% - Accent4 8 2 5" xfId="4886"/>
    <cellStyle name="40% - Accent4 8 2 5 2" xfId="23996"/>
    <cellStyle name="40% - Accent4 8 2 5 3" xfId="43057"/>
    <cellStyle name="40% - Accent4 8 2 6" xfId="13212"/>
    <cellStyle name="40% - Accent4 8 2 6 2" xfId="32274"/>
    <cellStyle name="40% - Accent4 8 2 6 3" xfId="51335"/>
    <cellStyle name="40% - Accent4 8 2 7" xfId="21252"/>
    <cellStyle name="40% - Accent4 8 2 8" xfId="40313"/>
    <cellStyle name="40% - Accent4 8 3" xfId="1900"/>
    <cellStyle name="40% - Accent4 8 3 2" xfId="1901"/>
    <cellStyle name="40% - Accent4 8 3 2 2" xfId="7977"/>
    <cellStyle name="40% - Accent4 8 3 2 2 2" xfId="16259"/>
    <cellStyle name="40% - Accent4 8 3 2 2 2 2" xfId="35321"/>
    <cellStyle name="40% - Accent4 8 3 2 2 2 3" xfId="54382"/>
    <cellStyle name="40% - Accent4 8 3 2 2 3" xfId="27043"/>
    <cellStyle name="40% - Accent4 8 3 2 2 4" xfId="46104"/>
    <cellStyle name="40% - Accent4 8 3 2 3" xfId="10471"/>
    <cellStyle name="40% - Accent4 8 3 2 3 2" xfId="18749"/>
    <cellStyle name="40% - Accent4 8 3 2 3 2 2" xfId="37811"/>
    <cellStyle name="40% - Accent4 8 3 2 3 2 3" xfId="56872"/>
    <cellStyle name="40% - Accent4 8 3 2 3 3" xfId="29533"/>
    <cellStyle name="40% - Accent4 8 3 2 3 4" xfId="48594"/>
    <cellStyle name="40% - Accent4 8 3 2 4" xfId="4889"/>
    <cellStyle name="40% - Accent4 8 3 2 4 2" xfId="23999"/>
    <cellStyle name="40% - Accent4 8 3 2 4 3" xfId="43060"/>
    <cellStyle name="40% - Accent4 8 3 2 5" xfId="13215"/>
    <cellStyle name="40% - Accent4 8 3 2 5 2" xfId="32277"/>
    <cellStyle name="40% - Accent4 8 3 2 5 3" xfId="51338"/>
    <cellStyle name="40% - Accent4 8 3 2 6" xfId="21255"/>
    <cellStyle name="40% - Accent4 8 3 2 7" xfId="40316"/>
    <cellStyle name="40% - Accent4 8 3 3" xfId="7976"/>
    <cellStyle name="40% - Accent4 8 3 3 2" xfId="16258"/>
    <cellStyle name="40% - Accent4 8 3 3 2 2" xfId="35320"/>
    <cellStyle name="40% - Accent4 8 3 3 2 3" xfId="54381"/>
    <cellStyle name="40% - Accent4 8 3 3 3" xfId="27042"/>
    <cellStyle name="40% - Accent4 8 3 3 4" xfId="46103"/>
    <cellStyle name="40% - Accent4 8 3 4" xfId="10470"/>
    <cellStyle name="40% - Accent4 8 3 4 2" xfId="18748"/>
    <cellStyle name="40% - Accent4 8 3 4 2 2" xfId="37810"/>
    <cellStyle name="40% - Accent4 8 3 4 2 3" xfId="56871"/>
    <cellStyle name="40% - Accent4 8 3 4 3" xfId="29532"/>
    <cellStyle name="40% - Accent4 8 3 4 4" xfId="48593"/>
    <cellStyle name="40% - Accent4 8 3 5" xfId="4888"/>
    <cellStyle name="40% - Accent4 8 3 5 2" xfId="23998"/>
    <cellStyle name="40% - Accent4 8 3 5 3" xfId="43059"/>
    <cellStyle name="40% - Accent4 8 3 6" xfId="13214"/>
    <cellStyle name="40% - Accent4 8 3 6 2" xfId="32276"/>
    <cellStyle name="40% - Accent4 8 3 6 3" xfId="51337"/>
    <cellStyle name="40% - Accent4 8 3 7" xfId="21254"/>
    <cellStyle name="40% - Accent4 8 3 8" xfId="40315"/>
    <cellStyle name="40% - Accent4 8 4" xfId="1902"/>
    <cellStyle name="40% - Accent4 8 4 2" xfId="7978"/>
    <cellStyle name="40% - Accent4 8 4 2 2" xfId="16260"/>
    <cellStyle name="40% - Accent4 8 4 2 2 2" xfId="35322"/>
    <cellStyle name="40% - Accent4 8 4 2 2 3" xfId="54383"/>
    <cellStyle name="40% - Accent4 8 4 2 3" xfId="27044"/>
    <cellStyle name="40% - Accent4 8 4 2 4" xfId="46105"/>
    <cellStyle name="40% - Accent4 8 4 3" xfId="10472"/>
    <cellStyle name="40% - Accent4 8 4 3 2" xfId="18750"/>
    <cellStyle name="40% - Accent4 8 4 3 2 2" xfId="37812"/>
    <cellStyle name="40% - Accent4 8 4 3 2 3" xfId="56873"/>
    <cellStyle name="40% - Accent4 8 4 3 3" xfId="29534"/>
    <cellStyle name="40% - Accent4 8 4 3 4" xfId="48595"/>
    <cellStyle name="40% - Accent4 8 4 4" xfId="4890"/>
    <cellStyle name="40% - Accent4 8 4 4 2" xfId="24000"/>
    <cellStyle name="40% - Accent4 8 4 4 3" xfId="43061"/>
    <cellStyle name="40% - Accent4 8 4 5" xfId="13216"/>
    <cellStyle name="40% - Accent4 8 4 5 2" xfId="32278"/>
    <cellStyle name="40% - Accent4 8 4 5 3" xfId="51339"/>
    <cellStyle name="40% - Accent4 8 4 6" xfId="21256"/>
    <cellStyle name="40% - Accent4 8 4 7" xfId="40317"/>
    <cellStyle name="40% - Accent4 8 5" xfId="1903"/>
    <cellStyle name="40% - Accent4 8 5 2" xfId="7979"/>
    <cellStyle name="40% - Accent4 8 5 2 2" xfId="16261"/>
    <cellStyle name="40% - Accent4 8 5 2 2 2" xfId="35323"/>
    <cellStyle name="40% - Accent4 8 5 2 2 3" xfId="54384"/>
    <cellStyle name="40% - Accent4 8 5 2 3" xfId="27045"/>
    <cellStyle name="40% - Accent4 8 5 2 4" xfId="46106"/>
    <cellStyle name="40% - Accent4 8 5 3" xfId="10473"/>
    <cellStyle name="40% - Accent4 8 5 3 2" xfId="18751"/>
    <cellStyle name="40% - Accent4 8 5 3 2 2" xfId="37813"/>
    <cellStyle name="40% - Accent4 8 5 3 2 3" xfId="56874"/>
    <cellStyle name="40% - Accent4 8 5 3 3" xfId="29535"/>
    <cellStyle name="40% - Accent4 8 5 3 4" xfId="48596"/>
    <cellStyle name="40% - Accent4 8 5 4" xfId="4891"/>
    <cellStyle name="40% - Accent4 8 5 4 2" xfId="24001"/>
    <cellStyle name="40% - Accent4 8 5 4 3" xfId="43062"/>
    <cellStyle name="40% - Accent4 8 5 5" xfId="13217"/>
    <cellStyle name="40% - Accent4 8 5 5 2" xfId="32279"/>
    <cellStyle name="40% - Accent4 8 5 5 3" xfId="51340"/>
    <cellStyle name="40% - Accent4 8 5 6" xfId="21257"/>
    <cellStyle name="40% - Accent4 8 5 7" xfId="40318"/>
    <cellStyle name="40% - Accent4 8 6" xfId="4892"/>
    <cellStyle name="40% - Accent4 8 6 2" xfId="13218"/>
    <cellStyle name="40% - Accent4 8 6 2 2" xfId="32280"/>
    <cellStyle name="40% - Accent4 8 6 2 3" xfId="51341"/>
    <cellStyle name="40% - Accent4 8 6 3" xfId="24002"/>
    <cellStyle name="40% - Accent4 8 6 4" xfId="43063"/>
    <cellStyle name="40% - Accent4 8 7" xfId="5929"/>
    <cellStyle name="40% - Accent4 8 7 2" xfId="14211"/>
    <cellStyle name="40% - Accent4 8 7 2 2" xfId="33273"/>
    <cellStyle name="40% - Accent4 8 7 2 3" xfId="52334"/>
    <cellStyle name="40% - Accent4 8 7 3" xfId="24995"/>
    <cellStyle name="40% - Accent4 8 7 4" xfId="44056"/>
    <cellStyle name="40% - Accent4 8 8" xfId="7973"/>
    <cellStyle name="40% - Accent4 8 8 2" xfId="16255"/>
    <cellStyle name="40% - Accent4 8 8 2 2" xfId="35317"/>
    <cellStyle name="40% - Accent4 8 8 2 3" xfId="54378"/>
    <cellStyle name="40% - Accent4 8 8 3" xfId="27039"/>
    <cellStyle name="40% - Accent4 8 8 4" xfId="46100"/>
    <cellStyle name="40% - Accent4 8 9" xfId="10467"/>
    <cellStyle name="40% - Accent4 8 9 2" xfId="18745"/>
    <cellStyle name="40% - Accent4 8 9 2 2" xfId="37807"/>
    <cellStyle name="40% - Accent4 8 9 2 3" xfId="56868"/>
    <cellStyle name="40% - Accent4 8 9 3" xfId="29529"/>
    <cellStyle name="40% - Accent4 8 9 4" xfId="48590"/>
    <cellStyle name="40% - Accent4 9" xfId="1904"/>
    <cellStyle name="40% - Accent4 9 10" xfId="4893"/>
    <cellStyle name="40% - Accent4 9 10 2" xfId="24003"/>
    <cellStyle name="40% - Accent4 9 10 3" xfId="43064"/>
    <cellStyle name="40% - Accent4 9 11" xfId="13219"/>
    <cellStyle name="40% - Accent4 9 11 2" xfId="32281"/>
    <cellStyle name="40% - Accent4 9 11 3" xfId="51342"/>
    <cellStyle name="40% - Accent4 9 12" xfId="21258"/>
    <cellStyle name="40% - Accent4 9 13" xfId="40319"/>
    <cellStyle name="40% - Accent4 9 2" xfId="1905"/>
    <cellStyle name="40% - Accent4 9 2 2" xfId="1906"/>
    <cellStyle name="40% - Accent4 9 2 2 2" xfId="7982"/>
    <cellStyle name="40% - Accent4 9 2 2 2 2" xfId="16264"/>
    <cellStyle name="40% - Accent4 9 2 2 2 2 2" xfId="35326"/>
    <cellStyle name="40% - Accent4 9 2 2 2 2 3" xfId="54387"/>
    <cellStyle name="40% - Accent4 9 2 2 2 3" xfId="27048"/>
    <cellStyle name="40% - Accent4 9 2 2 2 4" xfId="46109"/>
    <cellStyle name="40% - Accent4 9 2 2 3" xfId="10476"/>
    <cellStyle name="40% - Accent4 9 2 2 3 2" xfId="18754"/>
    <cellStyle name="40% - Accent4 9 2 2 3 2 2" xfId="37816"/>
    <cellStyle name="40% - Accent4 9 2 2 3 2 3" xfId="56877"/>
    <cellStyle name="40% - Accent4 9 2 2 3 3" xfId="29538"/>
    <cellStyle name="40% - Accent4 9 2 2 3 4" xfId="48599"/>
    <cellStyle name="40% - Accent4 9 2 2 4" xfId="4895"/>
    <cellStyle name="40% - Accent4 9 2 2 4 2" xfId="24005"/>
    <cellStyle name="40% - Accent4 9 2 2 4 3" xfId="43066"/>
    <cellStyle name="40% - Accent4 9 2 2 5" xfId="13221"/>
    <cellStyle name="40% - Accent4 9 2 2 5 2" xfId="32283"/>
    <cellStyle name="40% - Accent4 9 2 2 5 3" xfId="51344"/>
    <cellStyle name="40% - Accent4 9 2 2 6" xfId="21260"/>
    <cellStyle name="40% - Accent4 9 2 2 7" xfId="40321"/>
    <cellStyle name="40% - Accent4 9 2 3" xfId="7981"/>
    <cellStyle name="40% - Accent4 9 2 3 2" xfId="16263"/>
    <cellStyle name="40% - Accent4 9 2 3 2 2" xfId="35325"/>
    <cellStyle name="40% - Accent4 9 2 3 2 3" xfId="54386"/>
    <cellStyle name="40% - Accent4 9 2 3 3" xfId="27047"/>
    <cellStyle name="40% - Accent4 9 2 3 4" xfId="46108"/>
    <cellStyle name="40% - Accent4 9 2 4" xfId="10475"/>
    <cellStyle name="40% - Accent4 9 2 4 2" xfId="18753"/>
    <cellStyle name="40% - Accent4 9 2 4 2 2" xfId="37815"/>
    <cellStyle name="40% - Accent4 9 2 4 2 3" xfId="56876"/>
    <cellStyle name="40% - Accent4 9 2 4 3" xfId="29537"/>
    <cellStyle name="40% - Accent4 9 2 4 4" xfId="48598"/>
    <cellStyle name="40% - Accent4 9 2 5" xfId="4894"/>
    <cellStyle name="40% - Accent4 9 2 5 2" xfId="24004"/>
    <cellStyle name="40% - Accent4 9 2 5 3" xfId="43065"/>
    <cellStyle name="40% - Accent4 9 2 6" xfId="13220"/>
    <cellStyle name="40% - Accent4 9 2 6 2" xfId="32282"/>
    <cellStyle name="40% - Accent4 9 2 6 3" xfId="51343"/>
    <cellStyle name="40% - Accent4 9 2 7" xfId="21259"/>
    <cellStyle name="40% - Accent4 9 2 8" xfId="40320"/>
    <cellStyle name="40% - Accent4 9 3" xfId="1907"/>
    <cellStyle name="40% - Accent4 9 3 2" xfId="1908"/>
    <cellStyle name="40% - Accent4 9 3 2 2" xfId="7984"/>
    <cellStyle name="40% - Accent4 9 3 2 2 2" xfId="16266"/>
    <cellStyle name="40% - Accent4 9 3 2 2 2 2" xfId="35328"/>
    <cellStyle name="40% - Accent4 9 3 2 2 2 3" xfId="54389"/>
    <cellStyle name="40% - Accent4 9 3 2 2 3" xfId="27050"/>
    <cellStyle name="40% - Accent4 9 3 2 2 4" xfId="46111"/>
    <cellStyle name="40% - Accent4 9 3 2 3" xfId="10478"/>
    <cellStyle name="40% - Accent4 9 3 2 3 2" xfId="18756"/>
    <cellStyle name="40% - Accent4 9 3 2 3 2 2" xfId="37818"/>
    <cellStyle name="40% - Accent4 9 3 2 3 2 3" xfId="56879"/>
    <cellStyle name="40% - Accent4 9 3 2 3 3" xfId="29540"/>
    <cellStyle name="40% - Accent4 9 3 2 3 4" xfId="48601"/>
    <cellStyle name="40% - Accent4 9 3 2 4" xfId="4897"/>
    <cellStyle name="40% - Accent4 9 3 2 4 2" xfId="24007"/>
    <cellStyle name="40% - Accent4 9 3 2 4 3" xfId="43068"/>
    <cellStyle name="40% - Accent4 9 3 2 5" xfId="13223"/>
    <cellStyle name="40% - Accent4 9 3 2 5 2" xfId="32285"/>
    <cellStyle name="40% - Accent4 9 3 2 5 3" xfId="51346"/>
    <cellStyle name="40% - Accent4 9 3 2 6" xfId="21262"/>
    <cellStyle name="40% - Accent4 9 3 2 7" xfId="40323"/>
    <cellStyle name="40% - Accent4 9 3 3" xfId="7983"/>
    <cellStyle name="40% - Accent4 9 3 3 2" xfId="16265"/>
    <cellStyle name="40% - Accent4 9 3 3 2 2" xfId="35327"/>
    <cellStyle name="40% - Accent4 9 3 3 2 3" xfId="54388"/>
    <cellStyle name="40% - Accent4 9 3 3 3" xfId="27049"/>
    <cellStyle name="40% - Accent4 9 3 3 4" xfId="46110"/>
    <cellStyle name="40% - Accent4 9 3 4" xfId="10477"/>
    <cellStyle name="40% - Accent4 9 3 4 2" xfId="18755"/>
    <cellStyle name="40% - Accent4 9 3 4 2 2" xfId="37817"/>
    <cellStyle name="40% - Accent4 9 3 4 2 3" xfId="56878"/>
    <cellStyle name="40% - Accent4 9 3 4 3" xfId="29539"/>
    <cellStyle name="40% - Accent4 9 3 4 4" xfId="48600"/>
    <cellStyle name="40% - Accent4 9 3 5" xfId="4896"/>
    <cellStyle name="40% - Accent4 9 3 5 2" xfId="24006"/>
    <cellStyle name="40% - Accent4 9 3 5 3" xfId="43067"/>
    <cellStyle name="40% - Accent4 9 3 6" xfId="13222"/>
    <cellStyle name="40% - Accent4 9 3 6 2" xfId="32284"/>
    <cellStyle name="40% - Accent4 9 3 6 3" xfId="51345"/>
    <cellStyle name="40% - Accent4 9 3 7" xfId="21261"/>
    <cellStyle name="40% - Accent4 9 3 8" xfId="40322"/>
    <cellStyle name="40% - Accent4 9 4" xfId="1909"/>
    <cellStyle name="40% - Accent4 9 4 2" xfId="7985"/>
    <cellStyle name="40% - Accent4 9 4 2 2" xfId="16267"/>
    <cellStyle name="40% - Accent4 9 4 2 2 2" xfId="35329"/>
    <cellStyle name="40% - Accent4 9 4 2 2 3" xfId="54390"/>
    <cellStyle name="40% - Accent4 9 4 2 3" xfId="27051"/>
    <cellStyle name="40% - Accent4 9 4 2 4" xfId="46112"/>
    <cellStyle name="40% - Accent4 9 4 3" xfId="10479"/>
    <cellStyle name="40% - Accent4 9 4 3 2" xfId="18757"/>
    <cellStyle name="40% - Accent4 9 4 3 2 2" xfId="37819"/>
    <cellStyle name="40% - Accent4 9 4 3 2 3" xfId="56880"/>
    <cellStyle name="40% - Accent4 9 4 3 3" xfId="29541"/>
    <cellStyle name="40% - Accent4 9 4 3 4" xfId="48602"/>
    <cellStyle name="40% - Accent4 9 4 4" xfId="4898"/>
    <cellStyle name="40% - Accent4 9 4 4 2" xfId="24008"/>
    <cellStyle name="40% - Accent4 9 4 4 3" xfId="43069"/>
    <cellStyle name="40% - Accent4 9 4 5" xfId="13224"/>
    <cellStyle name="40% - Accent4 9 4 5 2" xfId="32286"/>
    <cellStyle name="40% - Accent4 9 4 5 3" xfId="51347"/>
    <cellStyle name="40% - Accent4 9 4 6" xfId="21263"/>
    <cellStyle name="40% - Accent4 9 4 7" xfId="40324"/>
    <cellStyle name="40% - Accent4 9 5" xfId="1910"/>
    <cellStyle name="40% - Accent4 9 5 2" xfId="7986"/>
    <cellStyle name="40% - Accent4 9 5 2 2" xfId="16268"/>
    <cellStyle name="40% - Accent4 9 5 2 2 2" xfId="35330"/>
    <cellStyle name="40% - Accent4 9 5 2 2 3" xfId="54391"/>
    <cellStyle name="40% - Accent4 9 5 2 3" xfId="27052"/>
    <cellStyle name="40% - Accent4 9 5 2 4" xfId="46113"/>
    <cellStyle name="40% - Accent4 9 5 3" xfId="10480"/>
    <cellStyle name="40% - Accent4 9 5 3 2" xfId="18758"/>
    <cellStyle name="40% - Accent4 9 5 3 2 2" xfId="37820"/>
    <cellStyle name="40% - Accent4 9 5 3 2 3" xfId="56881"/>
    <cellStyle name="40% - Accent4 9 5 3 3" xfId="29542"/>
    <cellStyle name="40% - Accent4 9 5 3 4" xfId="48603"/>
    <cellStyle name="40% - Accent4 9 5 4" xfId="4899"/>
    <cellStyle name="40% - Accent4 9 5 4 2" xfId="24009"/>
    <cellStyle name="40% - Accent4 9 5 4 3" xfId="43070"/>
    <cellStyle name="40% - Accent4 9 5 5" xfId="13225"/>
    <cellStyle name="40% - Accent4 9 5 5 2" xfId="32287"/>
    <cellStyle name="40% - Accent4 9 5 5 3" xfId="51348"/>
    <cellStyle name="40% - Accent4 9 5 6" xfId="21264"/>
    <cellStyle name="40% - Accent4 9 5 7" xfId="40325"/>
    <cellStyle name="40% - Accent4 9 6" xfId="4900"/>
    <cellStyle name="40% - Accent4 9 6 2" xfId="13226"/>
    <cellStyle name="40% - Accent4 9 6 2 2" xfId="32288"/>
    <cellStyle name="40% - Accent4 9 6 2 3" xfId="51349"/>
    <cellStyle name="40% - Accent4 9 6 3" xfId="24010"/>
    <cellStyle name="40% - Accent4 9 6 4" xfId="43071"/>
    <cellStyle name="40% - Accent4 9 7" xfId="6015"/>
    <cellStyle name="40% - Accent4 9 7 2" xfId="14297"/>
    <cellStyle name="40% - Accent4 9 7 2 2" xfId="33359"/>
    <cellStyle name="40% - Accent4 9 7 2 3" xfId="52420"/>
    <cellStyle name="40% - Accent4 9 7 3" xfId="25081"/>
    <cellStyle name="40% - Accent4 9 7 4" xfId="44142"/>
    <cellStyle name="40% - Accent4 9 8" xfId="7980"/>
    <cellStyle name="40% - Accent4 9 8 2" xfId="16262"/>
    <cellStyle name="40% - Accent4 9 8 2 2" xfId="35324"/>
    <cellStyle name="40% - Accent4 9 8 2 3" xfId="54385"/>
    <cellStyle name="40% - Accent4 9 8 3" xfId="27046"/>
    <cellStyle name="40% - Accent4 9 8 4" xfId="46107"/>
    <cellStyle name="40% - Accent4 9 9" xfId="10474"/>
    <cellStyle name="40% - Accent4 9 9 2" xfId="18752"/>
    <cellStyle name="40% - Accent4 9 9 2 2" xfId="37814"/>
    <cellStyle name="40% - Accent4 9 9 2 3" xfId="56875"/>
    <cellStyle name="40% - Accent4 9 9 3" xfId="29536"/>
    <cellStyle name="40% - Accent4 9 9 4" xfId="48597"/>
    <cellStyle name="40% - Accent5" xfId="1911" builtinId="47" customBuiltin="1"/>
    <cellStyle name="40% - Accent5 10" xfId="1912"/>
    <cellStyle name="40% - Accent5 10 10" xfId="4902"/>
    <cellStyle name="40% - Accent5 10 10 2" xfId="24012"/>
    <cellStyle name="40% - Accent5 10 10 3" xfId="43073"/>
    <cellStyle name="40% - Accent5 10 11" xfId="13228"/>
    <cellStyle name="40% - Accent5 10 11 2" xfId="32290"/>
    <cellStyle name="40% - Accent5 10 11 3" xfId="51351"/>
    <cellStyle name="40% - Accent5 10 12" xfId="21266"/>
    <cellStyle name="40% - Accent5 10 13" xfId="40327"/>
    <cellStyle name="40% - Accent5 10 2" xfId="1913"/>
    <cellStyle name="40% - Accent5 10 2 2" xfId="1914"/>
    <cellStyle name="40% - Accent5 10 2 2 2" xfId="7990"/>
    <cellStyle name="40% - Accent5 10 2 2 2 2" xfId="16272"/>
    <cellStyle name="40% - Accent5 10 2 2 2 2 2" xfId="35334"/>
    <cellStyle name="40% - Accent5 10 2 2 2 2 3" xfId="54395"/>
    <cellStyle name="40% - Accent5 10 2 2 2 3" xfId="27056"/>
    <cellStyle name="40% - Accent5 10 2 2 2 4" xfId="46117"/>
    <cellStyle name="40% - Accent5 10 2 2 3" xfId="10484"/>
    <cellStyle name="40% - Accent5 10 2 2 3 2" xfId="18762"/>
    <cellStyle name="40% - Accent5 10 2 2 3 2 2" xfId="37824"/>
    <cellStyle name="40% - Accent5 10 2 2 3 2 3" xfId="56885"/>
    <cellStyle name="40% - Accent5 10 2 2 3 3" xfId="29546"/>
    <cellStyle name="40% - Accent5 10 2 2 3 4" xfId="48607"/>
    <cellStyle name="40% - Accent5 10 2 2 4" xfId="4904"/>
    <cellStyle name="40% - Accent5 10 2 2 4 2" xfId="24014"/>
    <cellStyle name="40% - Accent5 10 2 2 4 3" xfId="43075"/>
    <cellStyle name="40% - Accent5 10 2 2 5" xfId="13230"/>
    <cellStyle name="40% - Accent5 10 2 2 5 2" xfId="32292"/>
    <cellStyle name="40% - Accent5 10 2 2 5 3" xfId="51353"/>
    <cellStyle name="40% - Accent5 10 2 2 6" xfId="21268"/>
    <cellStyle name="40% - Accent5 10 2 2 7" xfId="40329"/>
    <cellStyle name="40% - Accent5 10 2 3" xfId="7989"/>
    <cellStyle name="40% - Accent5 10 2 3 2" xfId="16271"/>
    <cellStyle name="40% - Accent5 10 2 3 2 2" xfId="35333"/>
    <cellStyle name="40% - Accent5 10 2 3 2 3" xfId="54394"/>
    <cellStyle name="40% - Accent5 10 2 3 3" xfId="27055"/>
    <cellStyle name="40% - Accent5 10 2 3 4" xfId="46116"/>
    <cellStyle name="40% - Accent5 10 2 4" xfId="10483"/>
    <cellStyle name="40% - Accent5 10 2 4 2" xfId="18761"/>
    <cellStyle name="40% - Accent5 10 2 4 2 2" xfId="37823"/>
    <cellStyle name="40% - Accent5 10 2 4 2 3" xfId="56884"/>
    <cellStyle name="40% - Accent5 10 2 4 3" xfId="29545"/>
    <cellStyle name="40% - Accent5 10 2 4 4" xfId="48606"/>
    <cellStyle name="40% - Accent5 10 2 5" xfId="4903"/>
    <cellStyle name="40% - Accent5 10 2 5 2" xfId="24013"/>
    <cellStyle name="40% - Accent5 10 2 5 3" xfId="43074"/>
    <cellStyle name="40% - Accent5 10 2 6" xfId="13229"/>
    <cellStyle name="40% - Accent5 10 2 6 2" xfId="32291"/>
    <cellStyle name="40% - Accent5 10 2 6 3" xfId="51352"/>
    <cellStyle name="40% - Accent5 10 2 7" xfId="21267"/>
    <cellStyle name="40% - Accent5 10 2 8" xfId="40328"/>
    <cellStyle name="40% - Accent5 10 3" xfId="1915"/>
    <cellStyle name="40% - Accent5 10 3 2" xfId="1916"/>
    <cellStyle name="40% - Accent5 10 3 2 2" xfId="7992"/>
    <cellStyle name="40% - Accent5 10 3 2 2 2" xfId="16274"/>
    <cellStyle name="40% - Accent5 10 3 2 2 2 2" xfId="35336"/>
    <cellStyle name="40% - Accent5 10 3 2 2 2 3" xfId="54397"/>
    <cellStyle name="40% - Accent5 10 3 2 2 3" xfId="27058"/>
    <cellStyle name="40% - Accent5 10 3 2 2 4" xfId="46119"/>
    <cellStyle name="40% - Accent5 10 3 2 3" xfId="10486"/>
    <cellStyle name="40% - Accent5 10 3 2 3 2" xfId="18764"/>
    <cellStyle name="40% - Accent5 10 3 2 3 2 2" xfId="37826"/>
    <cellStyle name="40% - Accent5 10 3 2 3 2 3" xfId="56887"/>
    <cellStyle name="40% - Accent5 10 3 2 3 3" xfId="29548"/>
    <cellStyle name="40% - Accent5 10 3 2 3 4" xfId="48609"/>
    <cellStyle name="40% - Accent5 10 3 2 4" xfId="4906"/>
    <cellStyle name="40% - Accent5 10 3 2 4 2" xfId="24016"/>
    <cellStyle name="40% - Accent5 10 3 2 4 3" xfId="43077"/>
    <cellStyle name="40% - Accent5 10 3 2 5" xfId="13232"/>
    <cellStyle name="40% - Accent5 10 3 2 5 2" xfId="32294"/>
    <cellStyle name="40% - Accent5 10 3 2 5 3" xfId="51355"/>
    <cellStyle name="40% - Accent5 10 3 2 6" xfId="21270"/>
    <cellStyle name="40% - Accent5 10 3 2 7" xfId="40331"/>
    <cellStyle name="40% - Accent5 10 3 3" xfId="7991"/>
    <cellStyle name="40% - Accent5 10 3 3 2" xfId="16273"/>
    <cellStyle name="40% - Accent5 10 3 3 2 2" xfId="35335"/>
    <cellStyle name="40% - Accent5 10 3 3 2 3" xfId="54396"/>
    <cellStyle name="40% - Accent5 10 3 3 3" xfId="27057"/>
    <cellStyle name="40% - Accent5 10 3 3 4" xfId="46118"/>
    <cellStyle name="40% - Accent5 10 3 4" xfId="10485"/>
    <cellStyle name="40% - Accent5 10 3 4 2" xfId="18763"/>
    <cellStyle name="40% - Accent5 10 3 4 2 2" xfId="37825"/>
    <cellStyle name="40% - Accent5 10 3 4 2 3" xfId="56886"/>
    <cellStyle name="40% - Accent5 10 3 4 3" xfId="29547"/>
    <cellStyle name="40% - Accent5 10 3 4 4" xfId="48608"/>
    <cellStyle name="40% - Accent5 10 3 5" xfId="4905"/>
    <cellStyle name="40% - Accent5 10 3 5 2" xfId="24015"/>
    <cellStyle name="40% - Accent5 10 3 5 3" xfId="43076"/>
    <cellStyle name="40% - Accent5 10 3 6" xfId="13231"/>
    <cellStyle name="40% - Accent5 10 3 6 2" xfId="32293"/>
    <cellStyle name="40% - Accent5 10 3 6 3" xfId="51354"/>
    <cellStyle name="40% - Accent5 10 3 7" xfId="21269"/>
    <cellStyle name="40% - Accent5 10 3 8" xfId="40330"/>
    <cellStyle name="40% - Accent5 10 4" xfId="1917"/>
    <cellStyle name="40% - Accent5 10 4 2" xfId="7993"/>
    <cellStyle name="40% - Accent5 10 4 2 2" xfId="16275"/>
    <cellStyle name="40% - Accent5 10 4 2 2 2" xfId="35337"/>
    <cellStyle name="40% - Accent5 10 4 2 2 3" xfId="54398"/>
    <cellStyle name="40% - Accent5 10 4 2 3" xfId="27059"/>
    <cellStyle name="40% - Accent5 10 4 2 4" xfId="46120"/>
    <cellStyle name="40% - Accent5 10 4 3" xfId="10487"/>
    <cellStyle name="40% - Accent5 10 4 3 2" xfId="18765"/>
    <cellStyle name="40% - Accent5 10 4 3 2 2" xfId="37827"/>
    <cellStyle name="40% - Accent5 10 4 3 2 3" xfId="56888"/>
    <cellStyle name="40% - Accent5 10 4 3 3" xfId="29549"/>
    <cellStyle name="40% - Accent5 10 4 3 4" xfId="48610"/>
    <cellStyle name="40% - Accent5 10 4 4" xfId="4907"/>
    <cellStyle name="40% - Accent5 10 4 4 2" xfId="24017"/>
    <cellStyle name="40% - Accent5 10 4 4 3" xfId="43078"/>
    <cellStyle name="40% - Accent5 10 4 5" xfId="13233"/>
    <cellStyle name="40% - Accent5 10 4 5 2" xfId="32295"/>
    <cellStyle name="40% - Accent5 10 4 5 3" xfId="51356"/>
    <cellStyle name="40% - Accent5 10 4 6" xfId="21271"/>
    <cellStyle name="40% - Accent5 10 4 7" xfId="40332"/>
    <cellStyle name="40% - Accent5 10 5" xfId="1918"/>
    <cellStyle name="40% - Accent5 10 5 2" xfId="7994"/>
    <cellStyle name="40% - Accent5 10 5 2 2" xfId="16276"/>
    <cellStyle name="40% - Accent5 10 5 2 2 2" xfId="35338"/>
    <cellStyle name="40% - Accent5 10 5 2 2 3" xfId="54399"/>
    <cellStyle name="40% - Accent5 10 5 2 3" xfId="27060"/>
    <cellStyle name="40% - Accent5 10 5 2 4" xfId="46121"/>
    <cellStyle name="40% - Accent5 10 5 3" xfId="10488"/>
    <cellStyle name="40% - Accent5 10 5 3 2" xfId="18766"/>
    <cellStyle name="40% - Accent5 10 5 3 2 2" xfId="37828"/>
    <cellStyle name="40% - Accent5 10 5 3 2 3" xfId="56889"/>
    <cellStyle name="40% - Accent5 10 5 3 3" xfId="29550"/>
    <cellStyle name="40% - Accent5 10 5 3 4" xfId="48611"/>
    <cellStyle name="40% - Accent5 10 5 4" xfId="4908"/>
    <cellStyle name="40% - Accent5 10 5 4 2" xfId="24018"/>
    <cellStyle name="40% - Accent5 10 5 4 3" xfId="43079"/>
    <cellStyle name="40% - Accent5 10 5 5" xfId="13234"/>
    <cellStyle name="40% - Accent5 10 5 5 2" xfId="32296"/>
    <cellStyle name="40% - Accent5 10 5 5 3" xfId="51357"/>
    <cellStyle name="40% - Accent5 10 5 6" xfId="21272"/>
    <cellStyle name="40% - Accent5 10 5 7" xfId="40333"/>
    <cellStyle name="40% - Accent5 10 6" xfId="4909"/>
    <cellStyle name="40% - Accent5 10 6 2" xfId="13235"/>
    <cellStyle name="40% - Accent5 10 6 2 2" xfId="32297"/>
    <cellStyle name="40% - Accent5 10 6 2 3" xfId="51358"/>
    <cellStyle name="40% - Accent5 10 6 3" xfId="24019"/>
    <cellStyle name="40% - Accent5 10 6 4" xfId="43080"/>
    <cellStyle name="40% - Accent5 10 7" xfId="6031"/>
    <cellStyle name="40% - Accent5 10 7 2" xfId="14313"/>
    <cellStyle name="40% - Accent5 10 7 2 2" xfId="33375"/>
    <cellStyle name="40% - Accent5 10 7 2 3" xfId="52436"/>
    <cellStyle name="40% - Accent5 10 7 3" xfId="25097"/>
    <cellStyle name="40% - Accent5 10 7 4" xfId="44158"/>
    <cellStyle name="40% - Accent5 10 8" xfId="7988"/>
    <cellStyle name="40% - Accent5 10 8 2" xfId="16270"/>
    <cellStyle name="40% - Accent5 10 8 2 2" xfId="35332"/>
    <cellStyle name="40% - Accent5 10 8 2 3" xfId="54393"/>
    <cellStyle name="40% - Accent5 10 8 3" xfId="27054"/>
    <cellStyle name="40% - Accent5 10 8 4" xfId="46115"/>
    <cellStyle name="40% - Accent5 10 9" xfId="10482"/>
    <cellStyle name="40% - Accent5 10 9 2" xfId="18760"/>
    <cellStyle name="40% - Accent5 10 9 2 2" xfId="37822"/>
    <cellStyle name="40% - Accent5 10 9 2 3" xfId="56883"/>
    <cellStyle name="40% - Accent5 10 9 3" xfId="29544"/>
    <cellStyle name="40% - Accent5 10 9 4" xfId="48605"/>
    <cellStyle name="40% - Accent5 11" xfId="1919"/>
    <cellStyle name="40% - Accent5 11 10" xfId="13236"/>
    <cellStyle name="40% - Accent5 11 10 2" xfId="32298"/>
    <cellStyle name="40% - Accent5 11 10 3" xfId="51359"/>
    <cellStyle name="40% - Accent5 11 11" xfId="21273"/>
    <cellStyle name="40% - Accent5 11 12" xfId="40334"/>
    <cellStyle name="40% - Accent5 11 2" xfId="1920"/>
    <cellStyle name="40% - Accent5 11 2 2" xfId="1921"/>
    <cellStyle name="40% - Accent5 11 2 2 2" xfId="7997"/>
    <cellStyle name="40% - Accent5 11 2 2 2 2" xfId="16279"/>
    <cellStyle name="40% - Accent5 11 2 2 2 2 2" xfId="35341"/>
    <cellStyle name="40% - Accent5 11 2 2 2 2 3" xfId="54402"/>
    <cellStyle name="40% - Accent5 11 2 2 2 3" xfId="27063"/>
    <cellStyle name="40% - Accent5 11 2 2 2 4" xfId="46124"/>
    <cellStyle name="40% - Accent5 11 2 2 3" xfId="10491"/>
    <cellStyle name="40% - Accent5 11 2 2 3 2" xfId="18769"/>
    <cellStyle name="40% - Accent5 11 2 2 3 2 2" xfId="37831"/>
    <cellStyle name="40% - Accent5 11 2 2 3 2 3" xfId="56892"/>
    <cellStyle name="40% - Accent5 11 2 2 3 3" xfId="29553"/>
    <cellStyle name="40% - Accent5 11 2 2 3 4" xfId="48614"/>
    <cellStyle name="40% - Accent5 11 2 2 4" xfId="4912"/>
    <cellStyle name="40% - Accent5 11 2 2 4 2" xfId="24022"/>
    <cellStyle name="40% - Accent5 11 2 2 4 3" xfId="43083"/>
    <cellStyle name="40% - Accent5 11 2 2 5" xfId="13238"/>
    <cellStyle name="40% - Accent5 11 2 2 5 2" xfId="32300"/>
    <cellStyle name="40% - Accent5 11 2 2 5 3" xfId="51361"/>
    <cellStyle name="40% - Accent5 11 2 2 6" xfId="21275"/>
    <cellStyle name="40% - Accent5 11 2 2 7" xfId="40336"/>
    <cellStyle name="40% - Accent5 11 2 3" xfId="7996"/>
    <cellStyle name="40% - Accent5 11 2 3 2" xfId="16278"/>
    <cellStyle name="40% - Accent5 11 2 3 2 2" xfId="35340"/>
    <cellStyle name="40% - Accent5 11 2 3 2 3" xfId="54401"/>
    <cellStyle name="40% - Accent5 11 2 3 3" xfId="27062"/>
    <cellStyle name="40% - Accent5 11 2 3 4" xfId="46123"/>
    <cellStyle name="40% - Accent5 11 2 4" xfId="10490"/>
    <cellStyle name="40% - Accent5 11 2 4 2" xfId="18768"/>
    <cellStyle name="40% - Accent5 11 2 4 2 2" xfId="37830"/>
    <cellStyle name="40% - Accent5 11 2 4 2 3" xfId="56891"/>
    <cellStyle name="40% - Accent5 11 2 4 3" xfId="29552"/>
    <cellStyle name="40% - Accent5 11 2 4 4" xfId="48613"/>
    <cellStyle name="40% - Accent5 11 2 5" xfId="4911"/>
    <cellStyle name="40% - Accent5 11 2 5 2" xfId="24021"/>
    <cellStyle name="40% - Accent5 11 2 5 3" xfId="43082"/>
    <cellStyle name="40% - Accent5 11 2 6" xfId="13237"/>
    <cellStyle name="40% - Accent5 11 2 6 2" xfId="32299"/>
    <cellStyle name="40% - Accent5 11 2 6 3" xfId="51360"/>
    <cellStyle name="40% - Accent5 11 2 7" xfId="21274"/>
    <cellStyle name="40% - Accent5 11 2 8" xfId="40335"/>
    <cellStyle name="40% - Accent5 11 3" xfId="1922"/>
    <cellStyle name="40% - Accent5 11 3 2" xfId="7998"/>
    <cellStyle name="40% - Accent5 11 3 2 2" xfId="16280"/>
    <cellStyle name="40% - Accent5 11 3 2 2 2" xfId="35342"/>
    <cellStyle name="40% - Accent5 11 3 2 2 3" xfId="54403"/>
    <cellStyle name="40% - Accent5 11 3 2 3" xfId="27064"/>
    <cellStyle name="40% - Accent5 11 3 2 4" xfId="46125"/>
    <cellStyle name="40% - Accent5 11 3 3" xfId="10492"/>
    <cellStyle name="40% - Accent5 11 3 3 2" xfId="18770"/>
    <cellStyle name="40% - Accent5 11 3 3 2 2" xfId="37832"/>
    <cellStyle name="40% - Accent5 11 3 3 2 3" xfId="56893"/>
    <cellStyle name="40% - Accent5 11 3 3 3" xfId="29554"/>
    <cellStyle name="40% - Accent5 11 3 3 4" xfId="48615"/>
    <cellStyle name="40% - Accent5 11 3 4" xfId="4913"/>
    <cellStyle name="40% - Accent5 11 3 4 2" xfId="24023"/>
    <cellStyle name="40% - Accent5 11 3 4 3" xfId="43084"/>
    <cellStyle name="40% - Accent5 11 3 5" xfId="13239"/>
    <cellStyle name="40% - Accent5 11 3 5 2" xfId="32301"/>
    <cellStyle name="40% - Accent5 11 3 5 3" xfId="51362"/>
    <cellStyle name="40% - Accent5 11 3 6" xfId="21276"/>
    <cellStyle name="40% - Accent5 11 3 7" xfId="40337"/>
    <cellStyle name="40% - Accent5 11 4" xfId="1923"/>
    <cellStyle name="40% - Accent5 11 4 2" xfId="7999"/>
    <cellStyle name="40% - Accent5 11 4 2 2" xfId="16281"/>
    <cellStyle name="40% - Accent5 11 4 2 2 2" xfId="35343"/>
    <cellStyle name="40% - Accent5 11 4 2 2 3" xfId="54404"/>
    <cellStyle name="40% - Accent5 11 4 2 3" xfId="27065"/>
    <cellStyle name="40% - Accent5 11 4 2 4" xfId="46126"/>
    <cellStyle name="40% - Accent5 11 4 3" xfId="10493"/>
    <cellStyle name="40% - Accent5 11 4 3 2" xfId="18771"/>
    <cellStyle name="40% - Accent5 11 4 3 2 2" xfId="37833"/>
    <cellStyle name="40% - Accent5 11 4 3 2 3" xfId="56894"/>
    <cellStyle name="40% - Accent5 11 4 3 3" xfId="29555"/>
    <cellStyle name="40% - Accent5 11 4 3 4" xfId="48616"/>
    <cellStyle name="40% - Accent5 11 4 4" xfId="4914"/>
    <cellStyle name="40% - Accent5 11 4 4 2" xfId="24024"/>
    <cellStyle name="40% - Accent5 11 4 4 3" xfId="43085"/>
    <cellStyle name="40% - Accent5 11 4 5" xfId="13240"/>
    <cellStyle name="40% - Accent5 11 4 5 2" xfId="32302"/>
    <cellStyle name="40% - Accent5 11 4 5 3" xfId="51363"/>
    <cellStyle name="40% - Accent5 11 4 6" xfId="21277"/>
    <cellStyle name="40% - Accent5 11 4 7" xfId="40338"/>
    <cellStyle name="40% - Accent5 11 5" xfId="4915"/>
    <cellStyle name="40% - Accent5 11 5 2" xfId="13241"/>
    <cellStyle name="40% - Accent5 11 5 2 2" xfId="32303"/>
    <cellStyle name="40% - Accent5 11 5 2 3" xfId="51364"/>
    <cellStyle name="40% - Accent5 11 5 3" xfId="24025"/>
    <cellStyle name="40% - Accent5 11 5 4" xfId="43086"/>
    <cellStyle name="40% - Accent5 11 6" xfId="5716"/>
    <cellStyle name="40% - Accent5 11 6 2" xfId="14002"/>
    <cellStyle name="40% - Accent5 11 6 2 2" xfId="33064"/>
    <cellStyle name="40% - Accent5 11 6 2 3" xfId="52125"/>
    <cellStyle name="40% - Accent5 11 6 3" xfId="24786"/>
    <cellStyle name="40% - Accent5 11 6 4" xfId="43847"/>
    <cellStyle name="40% - Accent5 11 7" xfId="7995"/>
    <cellStyle name="40% - Accent5 11 7 2" xfId="16277"/>
    <cellStyle name="40% - Accent5 11 7 2 2" xfId="35339"/>
    <cellStyle name="40% - Accent5 11 7 2 3" xfId="54400"/>
    <cellStyle name="40% - Accent5 11 7 3" xfId="27061"/>
    <cellStyle name="40% - Accent5 11 7 4" xfId="46122"/>
    <cellStyle name="40% - Accent5 11 8" xfId="10489"/>
    <cellStyle name="40% - Accent5 11 8 2" xfId="18767"/>
    <cellStyle name="40% - Accent5 11 8 2 2" xfId="37829"/>
    <cellStyle name="40% - Accent5 11 8 2 3" xfId="56890"/>
    <cellStyle name="40% - Accent5 11 8 3" xfId="29551"/>
    <cellStyle name="40% - Accent5 11 8 4" xfId="48612"/>
    <cellStyle name="40% - Accent5 11 9" xfId="4910"/>
    <cellStyle name="40% - Accent5 11 9 2" xfId="24020"/>
    <cellStyle name="40% - Accent5 11 9 3" xfId="43081"/>
    <cellStyle name="40% - Accent5 12" xfId="1924"/>
    <cellStyle name="40% - Accent5 12 10" xfId="40339"/>
    <cellStyle name="40% - Accent5 12 2" xfId="1925"/>
    <cellStyle name="40% - Accent5 12 2 2" xfId="8001"/>
    <cellStyle name="40% - Accent5 12 2 2 2" xfId="16283"/>
    <cellStyle name="40% - Accent5 12 2 2 2 2" xfId="35345"/>
    <cellStyle name="40% - Accent5 12 2 2 2 3" xfId="54406"/>
    <cellStyle name="40% - Accent5 12 2 2 3" xfId="27067"/>
    <cellStyle name="40% - Accent5 12 2 2 4" xfId="46128"/>
    <cellStyle name="40% - Accent5 12 2 3" xfId="10495"/>
    <cellStyle name="40% - Accent5 12 2 3 2" xfId="18773"/>
    <cellStyle name="40% - Accent5 12 2 3 2 2" xfId="37835"/>
    <cellStyle name="40% - Accent5 12 2 3 2 3" xfId="56896"/>
    <cellStyle name="40% - Accent5 12 2 3 3" xfId="29557"/>
    <cellStyle name="40% - Accent5 12 2 3 4" xfId="48618"/>
    <cellStyle name="40% - Accent5 12 2 4" xfId="4917"/>
    <cellStyle name="40% - Accent5 12 2 4 2" xfId="24027"/>
    <cellStyle name="40% - Accent5 12 2 4 3" xfId="43088"/>
    <cellStyle name="40% - Accent5 12 2 5" xfId="13243"/>
    <cellStyle name="40% - Accent5 12 2 5 2" xfId="32305"/>
    <cellStyle name="40% - Accent5 12 2 5 3" xfId="51366"/>
    <cellStyle name="40% - Accent5 12 2 6" xfId="21279"/>
    <cellStyle name="40% - Accent5 12 2 7" xfId="40340"/>
    <cellStyle name="40% - Accent5 12 3" xfId="4918"/>
    <cellStyle name="40% - Accent5 12 3 2" xfId="13244"/>
    <cellStyle name="40% - Accent5 12 3 2 2" xfId="32306"/>
    <cellStyle name="40% - Accent5 12 3 2 3" xfId="51367"/>
    <cellStyle name="40% - Accent5 12 3 3" xfId="24028"/>
    <cellStyle name="40% - Accent5 12 3 4" xfId="43089"/>
    <cellStyle name="40% - Accent5 12 4" xfId="6046"/>
    <cellStyle name="40% - Accent5 12 4 2" xfId="14328"/>
    <cellStyle name="40% - Accent5 12 4 2 2" xfId="33390"/>
    <cellStyle name="40% - Accent5 12 4 2 3" xfId="52451"/>
    <cellStyle name="40% - Accent5 12 4 3" xfId="25112"/>
    <cellStyle name="40% - Accent5 12 4 4" xfId="44173"/>
    <cellStyle name="40% - Accent5 12 5" xfId="8000"/>
    <cellStyle name="40% - Accent5 12 5 2" xfId="16282"/>
    <cellStyle name="40% - Accent5 12 5 2 2" xfId="35344"/>
    <cellStyle name="40% - Accent5 12 5 2 3" xfId="54405"/>
    <cellStyle name="40% - Accent5 12 5 3" xfId="27066"/>
    <cellStyle name="40% - Accent5 12 5 4" xfId="46127"/>
    <cellStyle name="40% - Accent5 12 6" xfId="10494"/>
    <cellStyle name="40% - Accent5 12 6 2" xfId="18772"/>
    <cellStyle name="40% - Accent5 12 6 2 2" xfId="37834"/>
    <cellStyle name="40% - Accent5 12 6 2 3" xfId="56895"/>
    <cellStyle name="40% - Accent5 12 6 3" xfId="29556"/>
    <cellStyle name="40% - Accent5 12 6 4" xfId="48617"/>
    <cellStyle name="40% - Accent5 12 7" xfId="4916"/>
    <cellStyle name="40% - Accent5 12 7 2" xfId="24026"/>
    <cellStyle name="40% - Accent5 12 7 3" xfId="43087"/>
    <cellStyle name="40% - Accent5 12 8" xfId="13242"/>
    <cellStyle name="40% - Accent5 12 8 2" xfId="32304"/>
    <cellStyle name="40% - Accent5 12 8 3" xfId="51365"/>
    <cellStyle name="40% - Accent5 12 9" xfId="21278"/>
    <cellStyle name="40% - Accent5 13" xfId="1926"/>
    <cellStyle name="40% - Accent5 13 10" xfId="40341"/>
    <cellStyle name="40% - Accent5 13 2" xfId="1927"/>
    <cellStyle name="40% - Accent5 13 2 2" xfId="8003"/>
    <cellStyle name="40% - Accent5 13 2 2 2" xfId="16285"/>
    <cellStyle name="40% - Accent5 13 2 2 2 2" xfId="35347"/>
    <cellStyle name="40% - Accent5 13 2 2 2 3" xfId="54408"/>
    <cellStyle name="40% - Accent5 13 2 2 3" xfId="27069"/>
    <cellStyle name="40% - Accent5 13 2 2 4" xfId="46130"/>
    <cellStyle name="40% - Accent5 13 2 3" xfId="10497"/>
    <cellStyle name="40% - Accent5 13 2 3 2" xfId="18775"/>
    <cellStyle name="40% - Accent5 13 2 3 2 2" xfId="37837"/>
    <cellStyle name="40% - Accent5 13 2 3 2 3" xfId="56898"/>
    <cellStyle name="40% - Accent5 13 2 3 3" xfId="29559"/>
    <cellStyle name="40% - Accent5 13 2 3 4" xfId="48620"/>
    <cellStyle name="40% - Accent5 13 2 4" xfId="4920"/>
    <cellStyle name="40% - Accent5 13 2 4 2" xfId="24030"/>
    <cellStyle name="40% - Accent5 13 2 4 3" xfId="43091"/>
    <cellStyle name="40% - Accent5 13 2 5" xfId="13246"/>
    <cellStyle name="40% - Accent5 13 2 5 2" xfId="32308"/>
    <cellStyle name="40% - Accent5 13 2 5 3" xfId="51369"/>
    <cellStyle name="40% - Accent5 13 2 6" xfId="21281"/>
    <cellStyle name="40% - Accent5 13 2 7" xfId="40342"/>
    <cellStyle name="40% - Accent5 13 3" xfId="4921"/>
    <cellStyle name="40% - Accent5 13 3 2" xfId="13247"/>
    <cellStyle name="40% - Accent5 13 3 2 2" xfId="32309"/>
    <cellStyle name="40% - Accent5 13 3 2 3" xfId="51370"/>
    <cellStyle name="40% - Accent5 13 3 3" xfId="24031"/>
    <cellStyle name="40% - Accent5 13 3 4" xfId="43092"/>
    <cellStyle name="40% - Accent5 13 4" xfId="6060"/>
    <cellStyle name="40% - Accent5 13 4 2" xfId="14342"/>
    <cellStyle name="40% - Accent5 13 4 2 2" xfId="33404"/>
    <cellStyle name="40% - Accent5 13 4 2 3" xfId="52465"/>
    <cellStyle name="40% - Accent5 13 4 3" xfId="25126"/>
    <cellStyle name="40% - Accent5 13 4 4" xfId="44187"/>
    <cellStyle name="40% - Accent5 13 5" xfId="8002"/>
    <cellStyle name="40% - Accent5 13 5 2" xfId="16284"/>
    <cellStyle name="40% - Accent5 13 5 2 2" xfId="35346"/>
    <cellStyle name="40% - Accent5 13 5 2 3" xfId="54407"/>
    <cellStyle name="40% - Accent5 13 5 3" xfId="27068"/>
    <cellStyle name="40% - Accent5 13 5 4" xfId="46129"/>
    <cellStyle name="40% - Accent5 13 6" xfId="10496"/>
    <cellStyle name="40% - Accent5 13 6 2" xfId="18774"/>
    <cellStyle name="40% - Accent5 13 6 2 2" xfId="37836"/>
    <cellStyle name="40% - Accent5 13 6 2 3" xfId="56897"/>
    <cellStyle name="40% - Accent5 13 6 3" xfId="29558"/>
    <cellStyle name="40% - Accent5 13 6 4" xfId="48619"/>
    <cellStyle name="40% - Accent5 13 7" xfId="4919"/>
    <cellStyle name="40% - Accent5 13 7 2" xfId="24029"/>
    <cellStyle name="40% - Accent5 13 7 3" xfId="43090"/>
    <cellStyle name="40% - Accent5 13 8" xfId="13245"/>
    <cellStyle name="40% - Accent5 13 8 2" xfId="32307"/>
    <cellStyle name="40% - Accent5 13 8 3" xfId="51368"/>
    <cellStyle name="40% - Accent5 13 9" xfId="21280"/>
    <cellStyle name="40% - Accent5 14" xfId="1928"/>
    <cellStyle name="40% - Accent5 14 2" xfId="4923"/>
    <cellStyle name="40% - Accent5 14 2 2" xfId="13249"/>
    <cellStyle name="40% - Accent5 14 2 2 2" xfId="32311"/>
    <cellStyle name="40% - Accent5 14 2 2 3" xfId="51372"/>
    <cellStyle name="40% - Accent5 14 2 3" xfId="24033"/>
    <cellStyle name="40% - Accent5 14 2 4" xfId="43094"/>
    <cellStyle name="40% - Accent5 14 3" xfId="6074"/>
    <cellStyle name="40% - Accent5 14 3 2" xfId="14356"/>
    <cellStyle name="40% - Accent5 14 3 2 2" xfId="33418"/>
    <cellStyle name="40% - Accent5 14 3 2 3" xfId="52479"/>
    <cellStyle name="40% - Accent5 14 3 3" xfId="25140"/>
    <cellStyle name="40% - Accent5 14 3 4" xfId="44201"/>
    <cellStyle name="40% - Accent5 14 4" xfId="8004"/>
    <cellStyle name="40% - Accent5 14 4 2" xfId="16286"/>
    <cellStyle name="40% - Accent5 14 4 2 2" xfId="35348"/>
    <cellStyle name="40% - Accent5 14 4 2 3" xfId="54409"/>
    <cellStyle name="40% - Accent5 14 4 3" xfId="27070"/>
    <cellStyle name="40% - Accent5 14 4 4" xfId="46131"/>
    <cellStyle name="40% - Accent5 14 5" xfId="10498"/>
    <cellStyle name="40% - Accent5 14 5 2" xfId="18776"/>
    <cellStyle name="40% - Accent5 14 5 2 2" xfId="37838"/>
    <cellStyle name="40% - Accent5 14 5 2 3" xfId="56899"/>
    <cellStyle name="40% - Accent5 14 5 3" xfId="29560"/>
    <cellStyle name="40% - Accent5 14 5 4" xfId="48621"/>
    <cellStyle name="40% - Accent5 14 6" xfId="4922"/>
    <cellStyle name="40% - Accent5 14 6 2" xfId="24032"/>
    <cellStyle name="40% - Accent5 14 6 3" xfId="43093"/>
    <cellStyle name="40% - Accent5 14 7" xfId="13248"/>
    <cellStyle name="40% - Accent5 14 7 2" xfId="32310"/>
    <cellStyle name="40% - Accent5 14 7 3" xfId="51371"/>
    <cellStyle name="40% - Accent5 14 8" xfId="21282"/>
    <cellStyle name="40% - Accent5 14 9" xfId="40343"/>
    <cellStyle name="40% - Accent5 15" xfId="1929"/>
    <cellStyle name="40% - Accent5 15 2" xfId="8005"/>
    <cellStyle name="40% - Accent5 15 2 2" xfId="16287"/>
    <cellStyle name="40% - Accent5 15 2 2 2" xfId="35349"/>
    <cellStyle name="40% - Accent5 15 2 2 3" xfId="54410"/>
    <cellStyle name="40% - Accent5 15 2 3" xfId="27071"/>
    <cellStyle name="40% - Accent5 15 2 4" xfId="46132"/>
    <cellStyle name="40% - Accent5 15 3" xfId="10499"/>
    <cellStyle name="40% - Accent5 15 3 2" xfId="18777"/>
    <cellStyle name="40% - Accent5 15 3 2 2" xfId="37839"/>
    <cellStyle name="40% - Accent5 15 3 2 3" xfId="56900"/>
    <cellStyle name="40% - Accent5 15 3 3" xfId="29561"/>
    <cellStyle name="40% - Accent5 15 3 4" xfId="48622"/>
    <cellStyle name="40% - Accent5 15 4" xfId="4924"/>
    <cellStyle name="40% - Accent5 15 4 2" xfId="24034"/>
    <cellStyle name="40% - Accent5 15 4 3" xfId="43095"/>
    <cellStyle name="40% - Accent5 15 5" xfId="13250"/>
    <cellStyle name="40% - Accent5 15 5 2" xfId="32312"/>
    <cellStyle name="40% - Accent5 15 5 3" xfId="51373"/>
    <cellStyle name="40% - Accent5 15 6" xfId="21283"/>
    <cellStyle name="40% - Accent5 15 7" xfId="40344"/>
    <cellStyle name="40% - Accent5 16" xfId="4925"/>
    <cellStyle name="40% - Accent5 16 2" xfId="13251"/>
    <cellStyle name="40% - Accent5 16 2 2" xfId="32313"/>
    <cellStyle name="40% - Accent5 16 2 3" xfId="51374"/>
    <cellStyle name="40% - Accent5 16 3" xfId="24035"/>
    <cellStyle name="40% - Accent5 16 4" xfId="43096"/>
    <cellStyle name="40% - Accent5 17" xfId="5627"/>
    <cellStyle name="40% - Accent5 17 2" xfId="13917"/>
    <cellStyle name="40% - Accent5 17 2 2" xfId="32979"/>
    <cellStyle name="40% - Accent5 17 2 3" xfId="52040"/>
    <cellStyle name="40% - Accent5 17 3" xfId="24701"/>
    <cellStyle name="40% - Accent5 17 4" xfId="43762"/>
    <cellStyle name="40% - Accent5 18" xfId="7987"/>
    <cellStyle name="40% - Accent5 18 2" xfId="16269"/>
    <cellStyle name="40% - Accent5 18 2 2" xfId="35331"/>
    <cellStyle name="40% - Accent5 18 2 3" xfId="54392"/>
    <cellStyle name="40% - Accent5 18 3" xfId="27053"/>
    <cellStyle name="40% - Accent5 18 4" xfId="46114"/>
    <cellStyle name="40% - Accent5 19" xfId="10481"/>
    <cellStyle name="40% - Accent5 19 2" xfId="18759"/>
    <cellStyle name="40% - Accent5 19 2 2" xfId="37821"/>
    <cellStyle name="40% - Accent5 19 2 3" xfId="56882"/>
    <cellStyle name="40% - Accent5 19 3" xfId="29543"/>
    <cellStyle name="40% - Accent5 19 4" xfId="48604"/>
    <cellStyle name="40% - Accent5 2" xfId="1930"/>
    <cellStyle name="40% - Accent5 2 10" xfId="1931"/>
    <cellStyle name="40% - Accent5 2 10 2" xfId="8007"/>
    <cellStyle name="40% - Accent5 2 10 2 2" xfId="16289"/>
    <cellStyle name="40% - Accent5 2 10 2 2 2" xfId="35351"/>
    <cellStyle name="40% - Accent5 2 10 2 2 3" xfId="54412"/>
    <cellStyle name="40% - Accent5 2 10 2 3" xfId="27073"/>
    <cellStyle name="40% - Accent5 2 10 2 4" xfId="46134"/>
    <cellStyle name="40% - Accent5 2 10 3" xfId="10501"/>
    <cellStyle name="40% - Accent5 2 10 3 2" xfId="18779"/>
    <cellStyle name="40% - Accent5 2 10 3 2 2" xfId="37841"/>
    <cellStyle name="40% - Accent5 2 10 3 2 3" xfId="56902"/>
    <cellStyle name="40% - Accent5 2 10 3 3" xfId="29563"/>
    <cellStyle name="40% - Accent5 2 10 3 4" xfId="48624"/>
    <cellStyle name="40% - Accent5 2 10 4" xfId="4927"/>
    <cellStyle name="40% - Accent5 2 10 4 2" xfId="24037"/>
    <cellStyle name="40% - Accent5 2 10 4 3" xfId="43098"/>
    <cellStyle name="40% - Accent5 2 10 5" xfId="13253"/>
    <cellStyle name="40% - Accent5 2 10 5 2" xfId="32315"/>
    <cellStyle name="40% - Accent5 2 10 5 3" xfId="51376"/>
    <cellStyle name="40% - Accent5 2 10 6" xfId="21285"/>
    <cellStyle name="40% - Accent5 2 10 7" xfId="40346"/>
    <cellStyle name="40% - Accent5 2 11" xfId="1932"/>
    <cellStyle name="40% - Accent5 2 11 2" xfId="8008"/>
    <cellStyle name="40% - Accent5 2 11 2 2" xfId="16290"/>
    <cellStyle name="40% - Accent5 2 11 2 2 2" xfId="35352"/>
    <cellStyle name="40% - Accent5 2 11 2 2 3" xfId="54413"/>
    <cellStyle name="40% - Accent5 2 11 2 3" xfId="27074"/>
    <cellStyle name="40% - Accent5 2 11 2 4" xfId="46135"/>
    <cellStyle name="40% - Accent5 2 11 3" xfId="10502"/>
    <cellStyle name="40% - Accent5 2 11 3 2" xfId="18780"/>
    <cellStyle name="40% - Accent5 2 11 3 2 2" xfId="37842"/>
    <cellStyle name="40% - Accent5 2 11 3 2 3" xfId="56903"/>
    <cellStyle name="40% - Accent5 2 11 3 3" xfId="29564"/>
    <cellStyle name="40% - Accent5 2 11 3 4" xfId="48625"/>
    <cellStyle name="40% - Accent5 2 11 4" xfId="4928"/>
    <cellStyle name="40% - Accent5 2 11 4 2" xfId="24038"/>
    <cellStyle name="40% - Accent5 2 11 4 3" xfId="43099"/>
    <cellStyle name="40% - Accent5 2 11 5" xfId="13254"/>
    <cellStyle name="40% - Accent5 2 11 5 2" xfId="32316"/>
    <cellStyle name="40% - Accent5 2 11 5 3" xfId="51377"/>
    <cellStyle name="40% - Accent5 2 11 6" xfId="21286"/>
    <cellStyle name="40% - Accent5 2 11 7" xfId="40347"/>
    <cellStyle name="40% - Accent5 2 12" xfId="4929"/>
    <cellStyle name="40% - Accent5 2 12 2" xfId="13255"/>
    <cellStyle name="40% - Accent5 2 12 2 2" xfId="32317"/>
    <cellStyle name="40% - Accent5 2 12 2 3" xfId="51378"/>
    <cellStyle name="40% - Accent5 2 12 3" xfId="24039"/>
    <cellStyle name="40% - Accent5 2 12 4" xfId="43100"/>
    <cellStyle name="40% - Accent5 2 13" xfId="5643"/>
    <cellStyle name="40% - Accent5 2 13 2" xfId="13932"/>
    <cellStyle name="40% - Accent5 2 13 2 2" xfId="32994"/>
    <cellStyle name="40% - Accent5 2 13 2 3" xfId="52055"/>
    <cellStyle name="40% - Accent5 2 13 3" xfId="24716"/>
    <cellStyle name="40% - Accent5 2 13 4" xfId="43777"/>
    <cellStyle name="40% - Accent5 2 14" xfId="8006"/>
    <cellStyle name="40% - Accent5 2 14 2" xfId="16288"/>
    <cellStyle name="40% - Accent5 2 14 2 2" xfId="35350"/>
    <cellStyle name="40% - Accent5 2 14 2 3" xfId="54411"/>
    <cellStyle name="40% - Accent5 2 14 3" xfId="27072"/>
    <cellStyle name="40% - Accent5 2 14 4" xfId="46133"/>
    <cellStyle name="40% - Accent5 2 15" xfId="10500"/>
    <cellStyle name="40% - Accent5 2 15 2" xfId="18778"/>
    <cellStyle name="40% - Accent5 2 15 2 2" xfId="37840"/>
    <cellStyle name="40% - Accent5 2 15 2 3" xfId="56901"/>
    <cellStyle name="40% - Accent5 2 15 3" xfId="29562"/>
    <cellStyle name="40% - Accent5 2 15 4" xfId="48623"/>
    <cellStyle name="40% - Accent5 2 16" xfId="4926"/>
    <cellStyle name="40% - Accent5 2 16 2" xfId="24036"/>
    <cellStyle name="40% - Accent5 2 16 3" xfId="43097"/>
    <cellStyle name="40% - Accent5 2 17" xfId="13252"/>
    <cellStyle name="40% - Accent5 2 17 2" xfId="32314"/>
    <cellStyle name="40% - Accent5 2 17 3" xfId="51375"/>
    <cellStyle name="40% - Accent5 2 18" xfId="21284"/>
    <cellStyle name="40% - Accent5 2 19" xfId="40345"/>
    <cellStyle name="40% - Accent5 2 2" xfId="1933"/>
    <cellStyle name="40% - Accent5 2 2 10" xfId="5675"/>
    <cellStyle name="40% - Accent5 2 2 10 2" xfId="13961"/>
    <cellStyle name="40% - Accent5 2 2 10 2 2" xfId="33023"/>
    <cellStyle name="40% - Accent5 2 2 10 2 3" xfId="52084"/>
    <cellStyle name="40% - Accent5 2 2 10 3" xfId="24745"/>
    <cellStyle name="40% - Accent5 2 2 10 4" xfId="43806"/>
    <cellStyle name="40% - Accent5 2 2 11" xfId="8009"/>
    <cellStyle name="40% - Accent5 2 2 11 2" xfId="16291"/>
    <cellStyle name="40% - Accent5 2 2 11 2 2" xfId="35353"/>
    <cellStyle name="40% - Accent5 2 2 11 2 3" xfId="54414"/>
    <cellStyle name="40% - Accent5 2 2 11 3" xfId="27075"/>
    <cellStyle name="40% - Accent5 2 2 11 4" xfId="46136"/>
    <cellStyle name="40% - Accent5 2 2 12" xfId="10503"/>
    <cellStyle name="40% - Accent5 2 2 12 2" xfId="18781"/>
    <cellStyle name="40% - Accent5 2 2 12 2 2" xfId="37843"/>
    <cellStyle name="40% - Accent5 2 2 12 2 3" xfId="56904"/>
    <cellStyle name="40% - Accent5 2 2 12 3" xfId="29565"/>
    <cellStyle name="40% - Accent5 2 2 12 4" xfId="48626"/>
    <cellStyle name="40% - Accent5 2 2 13" xfId="4930"/>
    <cellStyle name="40% - Accent5 2 2 13 2" xfId="24040"/>
    <cellStyle name="40% - Accent5 2 2 13 3" xfId="43101"/>
    <cellStyle name="40% - Accent5 2 2 14" xfId="13256"/>
    <cellStyle name="40% - Accent5 2 2 14 2" xfId="32318"/>
    <cellStyle name="40% - Accent5 2 2 14 3" xfId="51379"/>
    <cellStyle name="40% - Accent5 2 2 15" xfId="21287"/>
    <cellStyle name="40% - Accent5 2 2 16" xfId="40348"/>
    <cellStyle name="40% - Accent5 2 2 2" xfId="1934"/>
    <cellStyle name="40% - Accent5 2 2 2 10" xfId="4931"/>
    <cellStyle name="40% - Accent5 2 2 2 10 2" xfId="24041"/>
    <cellStyle name="40% - Accent5 2 2 2 10 3" xfId="43102"/>
    <cellStyle name="40% - Accent5 2 2 2 11" xfId="13257"/>
    <cellStyle name="40% - Accent5 2 2 2 11 2" xfId="32319"/>
    <cellStyle name="40% - Accent5 2 2 2 11 3" xfId="51380"/>
    <cellStyle name="40% - Accent5 2 2 2 12" xfId="21288"/>
    <cellStyle name="40% - Accent5 2 2 2 13" xfId="40349"/>
    <cellStyle name="40% - Accent5 2 2 2 2" xfId="1935"/>
    <cellStyle name="40% - Accent5 2 2 2 2 2" xfId="1936"/>
    <cellStyle name="40% - Accent5 2 2 2 2 2 2" xfId="8012"/>
    <cellStyle name="40% - Accent5 2 2 2 2 2 2 2" xfId="16294"/>
    <cellStyle name="40% - Accent5 2 2 2 2 2 2 2 2" xfId="35356"/>
    <cellStyle name="40% - Accent5 2 2 2 2 2 2 2 3" xfId="54417"/>
    <cellStyle name="40% - Accent5 2 2 2 2 2 2 3" xfId="27078"/>
    <cellStyle name="40% - Accent5 2 2 2 2 2 2 4" xfId="46139"/>
    <cellStyle name="40% - Accent5 2 2 2 2 2 3" xfId="10506"/>
    <cellStyle name="40% - Accent5 2 2 2 2 2 3 2" xfId="18784"/>
    <cellStyle name="40% - Accent5 2 2 2 2 2 3 2 2" xfId="37846"/>
    <cellStyle name="40% - Accent5 2 2 2 2 2 3 2 3" xfId="56907"/>
    <cellStyle name="40% - Accent5 2 2 2 2 2 3 3" xfId="29568"/>
    <cellStyle name="40% - Accent5 2 2 2 2 2 3 4" xfId="48629"/>
    <cellStyle name="40% - Accent5 2 2 2 2 2 4" xfId="4933"/>
    <cellStyle name="40% - Accent5 2 2 2 2 2 4 2" xfId="24043"/>
    <cellStyle name="40% - Accent5 2 2 2 2 2 4 3" xfId="43104"/>
    <cellStyle name="40% - Accent5 2 2 2 2 2 5" xfId="13259"/>
    <cellStyle name="40% - Accent5 2 2 2 2 2 5 2" xfId="32321"/>
    <cellStyle name="40% - Accent5 2 2 2 2 2 5 3" xfId="51382"/>
    <cellStyle name="40% - Accent5 2 2 2 2 2 6" xfId="21290"/>
    <cellStyle name="40% - Accent5 2 2 2 2 2 7" xfId="40351"/>
    <cellStyle name="40% - Accent5 2 2 2 2 3" xfId="8011"/>
    <cellStyle name="40% - Accent5 2 2 2 2 3 2" xfId="16293"/>
    <cellStyle name="40% - Accent5 2 2 2 2 3 2 2" xfId="35355"/>
    <cellStyle name="40% - Accent5 2 2 2 2 3 2 3" xfId="54416"/>
    <cellStyle name="40% - Accent5 2 2 2 2 3 3" xfId="27077"/>
    <cellStyle name="40% - Accent5 2 2 2 2 3 4" xfId="46138"/>
    <cellStyle name="40% - Accent5 2 2 2 2 4" xfId="10505"/>
    <cellStyle name="40% - Accent5 2 2 2 2 4 2" xfId="18783"/>
    <cellStyle name="40% - Accent5 2 2 2 2 4 2 2" xfId="37845"/>
    <cellStyle name="40% - Accent5 2 2 2 2 4 2 3" xfId="56906"/>
    <cellStyle name="40% - Accent5 2 2 2 2 4 3" xfId="29567"/>
    <cellStyle name="40% - Accent5 2 2 2 2 4 4" xfId="48628"/>
    <cellStyle name="40% - Accent5 2 2 2 2 5" xfId="4932"/>
    <cellStyle name="40% - Accent5 2 2 2 2 5 2" xfId="24042"/>
    <cellStyle name="40% - Accent5 2 2 2 2 5 3" xfId="43103"/>
    <cellStyle name="40% - Accent5 2 2 2 2 6" xfId="13258"/>
    <cellStyle name="40% - Accent5 2 2 2 2 6 2" xfId="32320"/>
    <cellStyle name="40% - Accent5 2 2 2 2 6 3" xfId="51381"/>
    <cellStyle name="40% - Accent5 2 2 2 2 7" xfId="21289"/>
    <cellStyle name="40% - Accent5 2 2 2 2 8" xfId="40350"/>
    <cellStyle name="40% - Accent5 2 2 2 3" xfId="1937"/>
    <cellStyle name="40% - Accent5 2 2 2 3 2" xfId="1938"/>
    <cellStyle name="40% - Accent5 2 2 2 3 2 2" xfId="8014"/>
    <cellStyle name="40% - Accent5 2 2 2 3 2 2 2" xfId="16296"/>
    <cellStyle name="40% - Accent5 2 2 2 3 2 2 2 2" xfId="35358"/>
    <cellStyle name="40% - Accent5 2 2 2 3 2 2 2 3" xfId="54419"/>
    <cellStyle name="40% - Accent5 2 2 2 3 2 2 3" xfId="27080"/>
    <cellStyle name="40% - Accent5 2 2 2 3 2 2 4" xfId="46141"/>
    <cellStyle name="40% - Accent5 2 2 2 3 2 3" xfId="10508"/>
    <cellStyle name="40% - Accent5 2 2 2 3 2 3 2" xfId="18786"/>
    <cellStyle name="40% - Accent5 2 2 2 3 2 3 2 2" xfId="37848"/>
    <cellStyle name="40% - Accent5 2 2 2 3 2 3 2 3" xfId="56909"/>
    <cellStyle name="40% - Accent5 2 2 2 3 2 3 3" xfId="29570"/>
    <cellStyle name="40% - Accent5 2 2 2 3 2 3 4" xfId="48631"/>
    <cellStyle name="40% - Accent5 2 2 2 3 2 4" xfId="4935"/>
    <cellStyle name="40% - Accent5 2 2 2 3 2 4 2" xfId="24045"/>
    <cellStyle name="40% - Accent5 2 2 2 3 2 4 3" xfId="43106"/>
    <cellStyle name="40% - Accent5 2 2 2 3 2 5" xfId="13261"/>
    <cellStyle name="40% - Accent5 2 2 2 3 2 5 2" xfId="32323"/>
    <cellStyle name="40% - Accent5 2 2 2 3 2 5 3" xfId="51384"/>
    <cellStyle name="40% - Accent5 2 2 2 3 2 6" xfId="21292"/>
    <cellStyle name="40% - Accent5 2 2 2 3 2 7" xfId="40353"/>
    <cellStyle name="40% - Accent5 2 2 2 3 3" xfId="8013"/>
    <cellStyle name="40% - Accent5 2 2 2 3 3 2" xfId="16295"/>
    <cellStyle name="40% - Accent5 2 2 2 3 3 2 2" xfId="35357"/>
    <cellStyle name="40% - Accent5 2 2 2 3 3 2 3" xfId="54418"/>
    <cellStyle name="40% - Accent5 2 2 2 3 3 3" xfId="27079"/>
    <cellStyle name="40% - Accent5 2 2 2 3 3 4" xfId="46140"/>
    <cellStyle name="40% - Accent5 2 2 2 3 4" xfId="10507"/>
    <cellStyle name="40% - Accent5 2 2 2 3 4 2" xfId="18785"/>
    <cellStyle name="40% - Accent5 2 2 2 3 4 2 2" xfId="37847"/>
    <cellStyle name="40% - Accent5 2 2 2 3 4 2 3" xfId="56908"/>
    <cellStyle name="40% - Accent5 2 2 2 3 4 3" xfId="29569"/>
    <cellStyle name="40% - Accent5 2 2 2 3 4 4" xfId="48630"/>
    <cellStyle name="40% - Accent5 2 2 2 3 5" xfId="4934"/>
    <cellStyle name="40% - Accent5 2 2 2 3 5 2" xfId="24044"/>
    <cellStyle name="40% - Accent5 2 2 2 3 5 3" xfId="43105"/>
    <cellStyle name="40% - Accent5 2 2 2 3 6" xfId="13260"/>
    <cellStyle name="40% - Accent5 2 2 2 3 6 2" xfId="32322"/>
    <cellStyle name="40% - Accent5 2 2 2 3 6 3" xfId="51383"/>
    <cellStyle name="40% - Accent5 2 2 2 3 7" xfId="21291"/>
    <cellStyle name="40% - Accent5 2 2 2 3 8" xfId="40352"/>
    <cellStyle name="40% - Accent5 2 2 2 4" xfId="1939"/>
    <cellStyle name="40% - Accent5 2 2 2 4 2" xfId="8015"/>
    <cellStyle name="40% - Accent5 2 2 2 4 2 2" xfId="16297"/>
    <cellStyle name="40% - Accent5 2 2 2 4 2 2 2" xfId="35359"/>
    <cellStyle name="40% - Accent5 2 2 2 4 2 2 3" xfId="54420"/>
    <cellStyle name="40% - Accent5 2 2 2 4 2 3" xfId="27081"/>
    <cellStyle name="40% - Accent5 2 2 2 4 2 4" xfId="46142"/>
    <cellStyle name="40% - Accent5 2 2 2 4 3" xfId="10509"/>
    <cellStyle name="40% - Accent5 2 2 2 4 3 2" xfId="18787"/>
    <cellStyle name="40% - Accent5 2 2 2 4 3 2 2" xfId="37849"/>
    <cellStyle name="40% - Accent5 2 2 2 4 3 2 3" xfId="56910"/>
    <cellStyle name="40% - Accent5 2 2 2 4 3 3" xfId="29571"/>
    <cellStyle name="40% - Accent5 2 2 2 4 3 4" xfId="48632"/>
    <cellStyle name="40% - Accent5 2 2 2 4 4" xfId="4936"/>
    <cellStyle name="40% - Accent5 2 2 2 4 4 2" xfId="24046"/>
    <cellStyle name="40% - Accent5 2 2 2 4 4 3" xfId="43107"/>
    <cellStyle name="40% - Accent5 2 2 2 4 5" xfId="13262"/>
    <cellStyle name="40% - Accent5 2 2 2 4 5 2" xfId="32324"/>
    <cellStyle name="40% - Accent5 2 2 2 4 5 3" xfId="51385"/>
    <cellStyle name="40% - Accent5 2 2 2 4 6" xfId="21293"/>
    <cellStyle name="40% - Accent5 2 2 2 4 7" xfId="40354"/>
    <cellStyle name="40% - Accent5 2 2 2 5" xfId="1940"/>
    <cellStyle name="40% - Accent5 2 2 2 5 2" xfId="8016"/>
    <cellStyle name="40% - Accent5 2 2 2 5 2 2" xfId="16298"/>
    <cellStyle name="40% - Accent5 2 2 2 5 2 2 2" xfId="35360"/>
    <cellStyle name="40% - Accent5 2 2 2 5 2 2 3" xfId="54421"/>
    <cellStyle name="40% - Accent5 2 2 2 5 2 3" xfId="27082"/>
    <cellStyle name="40% - Accent5 2 2 2 5 2 4" xfId="46143"/>
    <cellStyle name="40% - Accent5 2 2 2 5 3" xfId="10510"/>
    <cellStyle name="40% - Accent5 2 2 2 5 3 2" xfId="18788"/>
    <cellStyle name="40% - Accent5 2 2 2 5 3 2 2" xfId="37850"/>
    <cellStyle name="40% - Accent5 2 2 2 5 3 2 3" xfId="56911"/>
    <cellStyle name="40% - Accent5 2 2 2 5 3 3" xfId="29572"/>
    <cellStyle name="40% - Accent5 2 2 2 5 3 4" xfId="48633"/>
    <cellStyle name="40% - Accent5 2 2 2 5 4" xfId="4937"/>
    <cellStyle name="40% - Accent5 2 2 2 5 4 2" xfId="24047"/>
    <cellStyle name="40% - Accent5 2 2 2 5 4 3" xfId="43108"/>
    <cellStyle name="40% - Accent5 2 2 2 5 5" xfId="13263"/>
    <cellStyle name="40% - Accent5 2 2 2 5 5 2" xfId="32325"/>
    <cellStyle name="40% - Accent5 2 2 2 5 5 3" xfId="51386"/>
    <cellStyle name="40% - Accent5 2 2 2 5 6" xfId="21294"/>
    <cellStyle name="40% - Accent5 2 2 2 5 7" xfId="40355"/>
    <cellStyle name="40% - Accent5 2 2 2 6" xfId="4938"/>
    <cellStyle name="40% - Accent5 2 2 2 6 2" xfId="13264"/>
    <cellStyle name="40% - Accent5 2 2 2 6 2 2" xfId="32326"/>
    <cellStyle name="40% - Accent5 2 2 2 6 2 3" xfId="51387"/>
    <cellStyle name="40% - Accent5 2 2 2 6 3" xfId="24048"/>
    <cellStyle name="40% - Accent5 2 2 2 6 4" xfId="43109"/>
    <cellStyle name="40% - Accent5 2 2 2 7" xfId="5877"/>
    <cellStyle name="40% - Accent5 2 2 2 7 2" xfId="14159"/>
    <cellStyle name="40% - Accent5 2 2 2 7 2 2" xfId="33221"/>
    <cellStyle name="40% - Accent5 2 2 2 7 2 3" xfId="52282"/>
    <cellStyle name="40% - Accent5 2 2 2 7 3" xfId="24943"/>
    <cellStyle name="40% - Accent5 2 2 2 7 4" xfId="44004"/>
    <cellStyle name="40% - Accent5 2 2 2 8" xfId="8010"/>
    <cellStyle name="40% - Accent5 2 2 2 8 2" xfId="16292"/>
    <cellStyle name="40% - Accent5 2 2 2 8 2 2" xfId="35354"/>
    <cellStyle name="40% - Accent5 2 2 2 8 2 3" xfId="54415"/>
    <cellStyle name="40% - Accent5 2 2 2 8 3" xfId="27076"/>
    <cellStyle name="40% - Accent5 2 2 2 8 4" xfId="46137"/>
    <cellStyle name="40% - Accent5 2 2 2 9" xfId="10504"/>
    <cellStyle name="40% - Accent5 2 2 2 9 2" xfId="18782"/>
    <cellStyle name="40% - Accent5 2 2 2 9 2 2" xfId="37844"/>
    <cellStyle name="40% - Accent5 2 2 2 9 2 3" xfId="56905"/>
    <cellStyle name="40% - Accent5 2 2 2 9 3" xfId="29566"/>
    <cellStyle name="40% - Accent5 2 2 2 9 4" xfId="48627"/>
    <cellStyle name="40% - Accent5 2 2 3" xfId="1941"/>
    <cellStyle name="40% - Accent5 2 2 3 10" xfId="4939"/>
    <cellStyle name="40% - Accent5 2 2 3 10 2" xfId="24049"/>
    <cellStyle name="40% - Accent5 2 2 3 10 3" xfId="43110"/>
    <cellStyle name="40% - Accent5 2 2 3 11" xfId="13265"/>
    <cellStyle name="40% - Accent5 2 2 3 11 2" xfId="32327"/>
    <cellStyle name="40% - Accent5 2 2 3 11 3" xfId="51388"/>
    <cellStyle name="40% - Accent5 2 2 3 12" xfId="21295"/>
    <cellStyle name="40% - Accent5 2 2 3 13" xfId="40356"/>
    <cellStyle name="40% - Accent5 2 2 3 2" xfId="1942"/>
    <cellStyle name="40% - Accent5 2 2 3 2 2" xfId="1943"/>
    <cellStyle name="40% - Accent5 2 2 3 2 2 2" xfId="8019"/>
    <cellStyle name="40% - Accent5 2 2 3 2 2 2 2" xfId="16301"/>
    <cellStyle name="40% - Accent5 2 2 3 2 2 2 2 2" xfId="35363"/>
    <cellStyle name="40% - Accent5 2 2 3 2 2 2 2 3" xfId="54424"/>
    <cellStyle name="40% - Accent5 2 2 3 2 2 2 3" xfId="27085"/>
    <cellStyle name="40% - Accent5 2 2 3 2 2 2 4" xfId="46146"/>
    <cellStyle name="40% - Accent5 2 2 3 2 2 3" xfId="10513"/>
    <cellStyle name="40% - Accent5 2 2 3 2 2 3 2" xfId="18791"/>
    <cellStyle name="40% - Accent5 2 2 3 2 2 3 2 2" xfId="37853"/>
    <cellStyle name="40% - Accent5 2 2 3 2 2 3 2 3" xfId="56914"/>
    <cellStyle name="40% - Accent5 2 2 3 2 2 3 3" xfId="29575"/>
    <cellStyle name="40% - Accent5 2 2 3 2 2 3 4" xfId="48636"/>
    <cellStyle name="40% - Accent5 2 2 3 2 2 4" xfId="4941"/>
    <cellStyle name="40% - Accent5 2 2 3 2 2 4 2" xfId="24051"/>
    <cellStyle name="40% - Accent5 2 2 3 2 2 4 3" xfId="43112"/>
    <cellStyle name="40% - Accent5 2 2 3 2 2 5" xfId="13267"/>
    <cellStyle name="40% - Accent5 2 2 3 2 2 5 2" xfId="32329"/>
    <cellStyle name="40% - Accent5 2 2 3 2 2 5 3" xfId="51390"/>
    <cellStyle name="40% - Accent5 2 2 3 2 2 6" xfId="21297"/>
    <cellStyle name="40% - Accent5 2 2 3 2 2 7" xfId="40358"/>
    <cellStyle name="40% - Accent5 2 2 3 2 3" xfId="8018"/>
    <cellStyle name="40% - Accent5 2 2 3 2 3 2" xfId="16300"/>
    <cellStyle name="40% - Accent5 2 2 3 2 3 2 2" xfId="35362"/>
    <cellStyle name="40% - Accent5 2 2 3 2 3 2 3" xfId="54423"/>
    <cellStyle name="40% - Accent5 2 2 3 2 3 3" xfId="27084"/>
    <cellStyle name="40% - Accent5 2 2 3 2 3 4" xfId="46145"/>
    <cellStyle name="40% - Accent5 2 2 3 2 4" xfId="10512"/>
    <cellStyle name="40% - Accent5 2 2 3 2 4 2" xfId="18790"/>
    <cellStyle name="40% - Accent5 2 2 3 2 4 2 2" xfId="37852"/>
    <cellStyle name="40% - Accent5 2 2 3 2 4 2 3" xfId="56913"/>
    <cellStyle name="40% - Accent5 2 2 3 2 4 3" xfId="29574"/>
    <cellStyle name="40% - Accent5 2 2 3 2 4 4" xfId="48635"/>
    <cellStyle name="40% - Accent5 2 2 3 2 5" xfId="4940"/>
    <cellStyle name="40% - Accent5 2 2 3 2 5 2" xfId="24050"/>
    <cellStyle name="40% - Accent5 2 2 3 2 5 3" xfId="43111"/>
    <cellStyle name="40% - Accent5 2 2 3 2 6" xfId="13266"/>
    <cellStyle name="40% - Accent5 2 2 3 2 6 2" xfId="32328"/>
    <cellStyle name="40% - Accent5 2 2 3 2 6 3" xfId="51389"/>
    <cellStyle name="40% - Accent5 2 2 3 2 7" xfId="21296"/>
    <cellStyle name="40% - Accent5 2 2 3 2 8" xfId="40357"/>
    <cellStyle name="40% - Accent5 2 2 3 3" xfId="1944"/>
    <cellStyle name="40% - Accent5 2 2 3 3 2" xfId="1945"/>
    <cellStyle name="40% - Accent5 2 2 3 3 2 2" xfId="8021"/>
    <cellStyle name="40% - Accent5 2 2 3 3 2 2 2" xfId="16303"/>
    <cellStyle name="40% - Accent5 2 2 3 3 2 2 2 2" xfId="35365"/>
    <cellStyle name="40% - Accent5 2 2 3 3 2 2 2 3" xfId="54426"/>
    <cellStyle name="40% - Accent5 2 2 3 3 2 2 3" xfId="27087"/>
    <cellStyle name="40% - Accent5 2 2 3 3 2 2 4" xfId="46148"/>
    <cellStyle name="40% - Accent5 2 2 3 3 2 3" xfId="10515"/>
    <cellStyle name="40% - Accent5 2 2 3 3 2 3 2" xfId="18793"/>
    <cellStyle name="40% - Accent5 2 2 3 3 2 3 2 2" xfId="37855"/>
    <cellStyle name="40% - Accent5 2 2 3 3 2 3 2 3" xfId="56916"/>
    <cellStyle name="40% - Accent5 2 2 3 3 2 3 3" xfId="29577"/>
    <cellStyle name="40% - Accent5 2 2 3 3 2 3 4" xfId="48638"/>
    <cellStyle name="40% - Accent5 2 2 3 3 2 4" xfId="4943"/>
    <cellStyle name="40% - Accent5 2 2 3 3 2 4 2" xfId="24053"/>
    <cellStyle name="40% - Accent5 2 2 3 3 2 4 3" xfId="43114"/>
    <cellStyle name="40% - Accent5 2 2 3 3 2 5" xfId="13269"/>
    <cellStyle name="40% - Accent5 2 2 3 3 2 5 2" xfId="32331"/>
    <cellStyle name="40% - Accent5 2 2 3 3 2 5 3" xfId="51392"/>
    <cellStyle name="40% - Accent5 2 2 3 3 2 6" xfId="21299"/>
    <cellStyle name="40% - Accent5 2 2 3 3 2 7" xfId="40360"/>
    <cellStyle name="40% - Accent5 2 2 3 3 3" xfId="8020"/>
    <cellStyle name="40% - Accent5 2 2 3 3 3 2" xfId="16302"/>
    <cellStyle name="40% - Accent5 2 2 3 3 3 2 2" xfId="35364"/>
    <cellStyle name="40% - Accent5 2 2 3 3 3 2 3" xfId="54425"/>
    <cellStyle name="40% - Accent5 2 2 3 3 3 3" xfId="27086"/>
    <cellStyle name="40% - Accent5 2 2 3 3 3 4" xfId="46147"/>
    <cellStyle name="40% - Accent5 2 2 3 3 4" xfId="10514"/>
    <cellStyle name="40% - Accent5 2 2 3 3 4 2" xfId="18792"/>
    <cellStyle name="40% - Accent5 2 2 3 3 4 2 2" xfId="37854"/>
    <cellStyle name="40% - Accent5 2 2 3 3 4 2 3" xfId="56915"/>
    <cellStyle name="40% - Accent5 2 2 3 3 4 3" xfId="29576"/>
    <cellStyle name="40% - Accent5 2 2 3 3 4 4" xfId="48637"/>
    <cellStyle name="40% - Accent5 2 2 3 3 5" xfId="4942"/>
    <cellStyle name="40% - Accent5 2 2 3 3 5 2" xfId="24052"/>
    <cellStyle name="40% - Accent5 2 2 3 3 5 3" xfId="43113"/>
    <cellStyle name="40% - Accent5 2 2 3 3 6" xfId="13268"/>
    <cellStyle name="40% - Accent5 2 2 3 3 6 2" xfId="32330"/>
    <cellStyle name="40% - Accent5 2 2 3 3 6 3" xfId="51391"/>
    <cellStyle name="40% - Accent5 2 2 3 3 7" xfId="21298"/>
    <cellStyle name="40% - Accent5 2 2 3 3 8" xfId="40359"/>
    <cellStyle name="40% - Accent5 2 2 3 4" xfId="1946"/>
    <cellStyle name="40% - Accent5 2 2 3 4 2" xfId="8022"/>
    <cellStyle name="40% - Accent5 2 2 3 4 2 2" xfId="16304"/>
    <cellStyle name="40% - Accent5 2 2 3 4 2 2 2" xfId="35366"/>
    <cellStyle name="40% - Accent5 2 2 3 4 2 2 3" xfId="54427"/>
    <cellStyle name="40% - Accent5 2 2 3 4 2 3" xfId="27088"/>
    <cellStyle name="40% - Accent5 2 2 3 4 2 4" xfId="46149"/>
    <cellStyle name="40% - Accent5 2 2 3 4 3" xfId="10516"/>
    <cellStyle name="40% - Accent5 2 2 3 4 3 2" xfId="18794"/>
    <cellStyle name="40% - Accent5 2 2 3 4 3 2 2" xfId="37856"/>
    <cellStyle name="40% - Accent5 2 2 3 4 3 2 3" xfId="56917"/>
    <cellStyle name="40% - Accent5 2 2 3 4 3 3" xfId="29578"/>
    <cellStyle name="40% - Accent5 2 2 3 4 3 4" xfId="48639"/>
    <cellStyle name="40% - Accent5 2 2 3 4 4" xfId="4944"/>
    <cellStyle name="40% - Accent5 2 2 3 4 4 2" xfId="24054"/>
    <cellStyle name="40% - Accent5 2 2 3 4 4 3" xfId="43115"/>
    <cellStyle name="40% - Accent5 2 2 3 4 5" xfId="13270"/>
    <cellStyle name="40% - Accent5 2 2 3 4 5 2" xfId="32332"/>
    <cellStyle name="40% - Accent5 2 2 3 4 5 3" xfId="51393"/>
    <cellStyle name="40% - Accent5 2 2 3 4 6" xfId="21300"/>
    <cellStyle name="40% - Accent5 2 2 3 4 7" xfId="40361"/>
    <cellStyle name="40% - Accent5 2 2 3 5" xfId="1947"/>
    <cellStyle name="40% - Accent5 2 2 3 5 2" xfId="8023"/>
    <cellStyle name="40% - Accent5 2 2 3 5 2 2" xfId="16305"/>
    <cellStyle name="40% - Accent5 2 2 3 5 2 2 2" xfId="35367"/>
    <cellStyle name="40% - Accent5 2 2 3 5 2 2 3" xfId="54428"/>
    <cellStyle name="40% - Accent5 2 2 3 5 2 3" xfId="27089"/>
    <cellStyle name="40% - Accent5 2 2 3 5 2 4" xfId="46150"/>
    <cellStyle name="40% - Accent5 2 2 3 5 3" xfId="10517"/>
    <cellStyle name="40% - Accent5 2 2 3 5 3 2" xfId="18795"/>
    <cellStyle name="40% - Accent5 2 2 3 5 3 2 2" xfId="37857"/>
    <cellStyle name="40% - Accent5 2 2 3 5 3 2 3" xfId="56918"/>
    <cellStyle name="40% - Accent5 2 2 3 5 3 3" xfId="29579"/>
    <cellStyle name="40% - Accent5 2 2 3 5 3 4" xfId="48640"/>
    <cellStyle name="40% - Accent5 2 2 3 5 4" xfId="4945"/>
    <cellStyle name="40% - Accent5 2 2 3 5 4 2" xfId="24055"/>
    <cellStyle name="40% - Accent5 2 2 3 5 4 3" xfId="43116"/>
    <cellStyle name="40% - Accent5 2 2 3 5 5" xfId="13271"/>
    <cellStyle name="40% - Accent5 2 2 3 5 5 2" xfId="32333"/>
    <cellStyle name="40% - Accent5 2 2 3 5 5 3" xfId="51394"/>
    <cellStyle name="40% - Accent5 2 2 3 5 6" xfId="21301"/>
    <cellStyle name="40% - Accent5 2 2 3 5 7" xfId="40362"/>
    <cellStyle name="40% - Accent5 2 2 3 6" xfId="4946"/>
    <cellStyle name="40% - Accent5 2 2 3 6 2" xfId="13272"/>
    <cellStyle name="40% - Accent5 2 2 3 6 2 2" xfId="32334"/>
    <cellStyle name="40% - Accent5 2 2 3 6 2 3" xfId="51395"/>
    <cellStyle name="40% - Accent5 2 2 3 6 3" xfId="24056"/>
    <cellStyle name="40% - Accent5 2 2 3 6 4" xfId="43117"/>
    <cellStyle name="40% - Accent5 2 2 3 7" xfId="5975"/>
    <cellStyle name="40% - Accent5 2 2 3 7 2" xfId="14257"/>
    <cellStyle name="40% - Accent5 2 2 3 7 2 2" xfId="33319"/>
    <cellStyle name="40% - Accent5 2 2 3 7 2 3" xfId="52380"/>
    <cellStyle name="40% - Accent5 2 2 3 7 3" xfId="25041"/>
    <cellStyle name="40% - Accent5 2 2 3 7 4" xfId="44102"/>
    <cellStyle name="40% - Accent5 2 2 3 8" xfId="8017"/>
    <cellStyle name="40% - Accent5 2 2 3 8 2" xfId="16299"/>
    <cellStyle name="40% - Accent5 2 2 3 8 2 2" xfId="35361"/>
    <cellStyle name="40% - Accent5 2 2 3 8 2 3" xfId="54422"/>
    <cellStyle name="40% - Accent5 2 2 3 8 3" xfId="27083"/>
    <cellStyle name="40% - Accent5 2 2 3 8 4" xfId="46144"/>
    <cellStyle name="40% - Accent5 2 2 3 9" xfId="10511"/>
    <cellStyle name="40% - Accent5 2 2 3 9 2" xfId="18789"/>
    <cellStyle name="40% - Accent5 2 2 3 9 2 2" xfId="37851"/>
    <cellStyle name="40% - Accent5 2 2 3 9 2 3" xfId="56912"/>
    <cellStyle name="40% - Accent5 2 2 3 9 3" xfId="29573"/>
    <cellStyle name="40% - Accent5 2 2 3 9 4" xfId="48634"/>
    <cellStyle name="40% - Accent5 2 2 4" xfId="1948"/>
    <cellStyle name="40% - Accent5 2 2 4 10" xfId="13273"/>
    <cellStyle name="40% - Accent5 2 2 4 10 2" xfId="32335"/>
    <cellStyle name="40% - Accent5 2 2 4 10 3" xfId="51396"/>
    <cellStyle name="40% - Accent5 2 2 4 11" xfId="21302"/>
    <cellStyle name="40% - Accent5 2 2 4 12" xfId="40363"/>
    <cellStyle name="40% - Accent5 2 2 4 2" xfId="1949"/>
    <cellStyle name="40% - Accent5 2 2 4 2 2" xfId="1950"/>
    <cellStyle name="40% - Accent5 2 2 4 2 2 2" xfId="8026"/>
    <cellStyle name="40% - Accent5 2 2 4 2 2 2 2" xfId="16308"/>
    <cellStyle name="40% - Accent5 2 2 4 2 2 2 2 2" xfId="35370"/>
    <cellStyle name="40% - Accent5 2 2 4 2 2 2 2 3" xfId="54431"/>
    <cellStyle name="40% - Accent5 2 2 4 2 2 2 3" xfId="27092"/>
    <cellStyle name="40% - Accent5 2 2 4 2 2 2 4" xfId="46153"/>
    <cellStyle name="40% - Accent5 2 2 4 2 2 3" xfId="10520"/>
    <cellStyle name="40% - Accent5 2 2 4 2 2 3 2" xfId="18798"/>
    <cellStyle name="40% - Accent5 2 2 4 2 2 3 2 2" xfId="37860"/>
    <cellStyle name="40% - Accent5 2 2 4 2 2 3 2 3" xfId="56921"/>
    <cellStyle name="40% - Accent5 2 2 4 2 2 3 3" xfId="29582"/>
    <cellStyle name="40% - Accent5 2 2 4 2 2 3 4" xfId="48643"/>
    <cellStyle name="40% - Accent5 2 2 4 2 2 4" xfId="4949"/>
    <cellStyle name="40% - Accent5 2 2 4 2 2 4 2" xfId="24059"/>
    <cellStyle name="40% - Accent5 2 2 4 2 2 4 3" xfId="43120"/>
    <cellStyle name="40% - Accent5 2 2 4 2 2 5" xfId="13275"/>
    <cellStyle name="40% - Accent5 2 2 4 2 2 5 2" xfId="32337"/>
    <cellStyle name="40% - Accent5 2 2 4 2 2 5 3" xfId="51398"/>
    <cellStyle name="40% - Accent5 2 2 4 2 2 6" xfId="21304"/>
    <cellStyle name="40% - Accent5 2 2 4 2 2 7" xfId="40365"/>
    <cellStyle name="40% - Accent5 2 2 4 2 3" xfId="8025"/>
    <cellStyle name="40% - Accent5 2 2 4 2 3 2" xfId="16307"/>
    <cellStyle name="40% - Accent5 2 2 4 2 3 2 2" xfId="35369"/>
    <cellStyle name="40% - Accent5 2 2 4 2 3 2 3" xfId="54430"/>
    <cellStyle name="40% - Accent5 2 2 4 2 3 3" xfId="27091"/>
    <cellStyle name="40% - Accent5 2 2 4 2 3 4" xfId="46152"/>
    <cellStyle name="40% - Accent5 2 2 4 2 4" xfId="10519"/>
    <cellStyle name="40% - Accent5 2 2 4 2 4 2" xfId="18797"/>
    <cellStyle name="40% - Accent5 2 2 4 2 4 2 2" xfId="37859"/>
    <cellStyle name="40% - Accent5 2 2 4 2 4 2 3" xfId="56920"/>
    <cellStyle name="40% - Accent5 2 2 4 2 4 3" xfId="29581"/>
    <cellStyle name="40% - Accent5 2 2 4 2 4 4" xfId="48642"/>
    <cellStyle name="40% - Accent5 2 2 4 2 5" xfId="4948"/>
    <cellStyle name="40% - Accent5 2 2 4 2 5 2" xfId="24058"/>
    <cellStyle name="40% - Accent5 2 2 4 2 5 3" xfId="43119"/>
    <cellStyle name="40% - Accent5 2 2 4 2 6" xfId="13274"/>
    <cellStyle name="40% - Accent5 2 2 4 2 6 2" xfId="32336"/>
    <cellStyle name="40% - Accent5 2 2 4 2 6 3" xfId="51397"/>
    <cellStyle name="40% - Accent5 2 2 4 2 7" xfId="21303"/>
    <cellStyle name="40% - Accent5 2 2 4 2 8" xfId="40364"/>
    <cellStyle name="40% - Accent5 2 2 4 3" xfId="1951"/>
    <cellStyle name="40% - Accent5 2 2 4 3 2" xfId="8027"/>
    <cellStyle name="40% - Accent5 2 2 4 3 2 2" xfId="16309"/>
    <cellStyle name="40% - Accent5 2 2 4 3 2 2 2" xfId="35371"/>
    <cellStyle name="40% - Accent5 2 2 4 3 2 2 3" xfId="54432"/>
    <cellStyle name="40% - Accent5 2 2 4 3 2 3" xfId="27093"/>
    <cellStyle name="40% - Accent5 2 2 4 3 2 4" xfId="46154"/>
    <cellStyle name="40% - Accent5 2 2 4 3 3" xfId="10521"/>
    <cellStyle name="40% - Accent5 2 2 4 3 3 2" xfId="18799"/>
    <cellStyle name="40% - Accent5 2 2 4 3 3 2 2" xfId="37861"/>
    <cellStyle name="40% - Accent5 2 2 4 3 3 2 3" xfId="56922"/>
    <cellStyle name="40% - Accent5 2 2 4 3 3 3" xfId="29583"/>
    <cellStyle name="40% - Accent5 2 2 4 3 3 4" xfId="48644"/>
    <cellStyle name="40% - Accent5 2 2 4 3 4" xfId="4950"/>
    <cellStyle name="40% - Accent5 2 2 4 3 4 2" xfId="24060"/>
    <cellStyle name="40% - Accent5 2 2 4 3 4 3" xfId="43121"/>
    <cellStyle name="40% - Accent5 2 2 4 3 5" xfId="13276"/>
    <cellStyle name="40% - Accent5 2 2 4 3 5 2" xfId="32338"/>
    <cellStyle name="40% - Accent5 2 2 4 3 5 3" xfId="51399"/>
    <cellStyle name="40% - Accent5 2 2 4 3 6" xfId="21305"/>
    <cellStyle name="40% - Accent5 2 2 4 3 7" xfId="40366"/>
    <cellStyle name="40% - Accent5 2 2 4 4" xfId="1952"/>
    <cellStyle name="40% - Accent5 2 2 4 4 2" xfId="8028"/>
    <cellStyle name="40% - Accent5 2 2 4 4 2 2" xfId="16310"/>
    <cellStyle name="40% - Accent5 2 2 4 4 2 2 2" xfId="35372"/>
    <cellStyle name="40% - Accent5 2 2 4 4 2 2 3" xfId="54433"/>
    <cellStyle name="40% - Accent5 2 2 4 4 2 3" xfId="27094"/>
    <cellStyle name="40% - Accent5 2 2 4 4 2 4" xfId="46155"/>
    <cellStyle name="40% - Accent5 2 2 4 4 3" xfId="10522"/>
    <cellStyle name="40% - Accent5 2 2 4 4 3 2" xfId="18800"/>
    <cellStyle name="40% - Accent5 2 2 4 4 3 2 2" xfId="37862"/>
    <cellStyle name="40% - Accent5 2 2 4 4 3 2 3" xfId="56923"/>
    <cellStyle name="40% - Accent5 2 2 4 4 3 3" xfId="29584"/>
    <cellStyle name="40% - Accent5 2 2 4 4 3 4" xfId="48645"/>
    <cellStyle name="40% - Accent5 2 2 4 4 4" xfId="4951"/>
    <cellStyle name="40% - Accent5 2 2 4 4 4 2" xfId="24061"/>
    <cellStyle name="40% - Accent5 2 2 4 4 4 3" xfId="43122"/>
    <cellStyle name="40% - Accent5 2 2 4 4 5" xfId="13277"/>
    <cellStyle name="40% - Accent5 2 2 4 4 5 2" xfId="32339"/>
    <cellStyle name="40% - Accent5 2 2 4 4 5 3" xfId="51400"/>
    <cellStyle name="40% - Accent5 2 2 4 4 6" xfId="21306"/>
    <cellStyle name="40% - Accent5 2 2 4 4 7" xfId="40367"/>
    <cellStyle name="40% - Accent5 2 2 4 5" xfId="4952"/>
    <cellStyle name="40% - Accent5 2 2 4 5 2" xfId="13278"/>
    <cellStyle name="40% - Accent5 2 2 4 5 2 2" xfId="32340"/>
    <cellStyle name="40% - Accent5 2 2 4 5 2 3" xfId="51401"/>
    <cellStyle name="40% - Accent5 2 2 4 5 3" xfId="24062"/>
    <cellStyle name="40% - Accent5 2 2 4 5 4" xfId="43123"/>
    <cellStyle name="40% - Accent5 2 2 4 6" xfId="5791"/>
    <cellStyle name="40% - Accent5 2 2 4 6 2" xfId="14073"/>
    <cellStyle name="40% - Accent5 2 2 4 6 2 2" xfId="33135"/>
    <cellStyle name="40% - Accent5 2 2 4 6 2 3" xfId="52196"/>
    <cellStyle name="40% - Accent5 2 2 4 6 3" xfId="24857"/>
    <cellStyle name="40% - Accent5 2 2 4 6 4" xfId="43918"/>
    <cellStyle name="40% - Accent5 2 2 4 7" xfId="8024"/>
    <cellStyle name="40% - Accent5 2 2 4 7 2" xfId="16306"/>
    <cellStyle name="40% - Accent5 2 2 4 7 2 2" xfId="35368"/>
    <cellStyle name="40% - Accent5 2 2 4 7 2 3" xfId="54429"/>
    <cellStyle name="40% - Accent5 2 2 4 7 3" xfId="27090"/>
    <cellStyle name="40% - Accent5 2 2 4 7 4" xfId="46151"/>
    <cellStyle name="40% - Accent5 2 2 4 8" xfId="10518"/>
    <cellStyle name="40% - Accent5 2 2 4 8 2" xfId="18796"/>
    <cellStyle name="40% - Accent5 2 2 4 8 2 2" xfId="37858"/>
    <cellStyle name="40% - Accent5 2 2 4 8 2 3" xfId="56919"/>
    <cellStyle name="40% - Accent5 2 2 4 8 3" xfId="29580"/>
    <cellStyle name="40% - Accent5 2 2 4 8 4" xfId="48641"/>
    <cellStyle name="40% - Accent5 2 2 4 9" xfId="4947"/>
    <cellStyle name="40% - Accent5 2 2 4 9 2" xfId="24057"/>
    <cellStyle name="40% - Accent5 2 2 4 9 3" xfId="43118"/>
    <cellStyle name="40% - Accent5 2 2 5" xfId="1953"/>
    <cellStyle name="40% - Accent5 2 2 5 2" xfId="1954"/>
    <cellStyle name="40% - Accent5 2 2 5 2 2" xfId="8030"/>
    <cellStyle name="40% - Accent5 2 2 5 2 2 2" xfId="16312"/>
    <cellStyle name="40% - Accent5 2 2 5 2 2 2 2" xfId="35374"/>
    <cellStyle name="40% - Accent5 2 2 5 2 2 2 3" xfId="54435"/>
    <cellStyle name="40% - Accent5 2 2 5 2 2 3" xfId="27096"/>
    <cellStyle name="40% - Accent5 2 2 5 2 2 4" xfId="46157"/>
    <cellStyle name="40% - Accent5 2 2 5 2 3" xfId="10524"/>
    <cellStyle name="40% - Accent5 2 2 5 2 3 2" xfId="18802"/>
    <cellStyle name="40% - Accent5 2 2 5 2 3 2 2" xfId="37864"/>
    <cellStyle name="40% - Accent5 2 2 5 2 3 2 3" xfId="56925"/>
    <cellStyle name="40% - Accent5 2 2 5 2 3 3" xfId="29586"/>
    <cellStyle name="40% - Accent5 2 2 5 2 3 4" xfId="48647"/>
    <cellStyle name="40% - Accent5 2 2 5 2 4" xfId="4954"/>
    <cellStyle name="40% - Accent5 2 2 5 2 4 2" xfId="24064"/>
    <cellStyle name="40% - Accent5 2 2 5 2 4 3" xfId="43125"/>
    <cellStyle name="40% - Accent5 2 2 5 2 5" xfId="13280"/>
    <cellStyle name="40% - Accent5 2 2 5 2 5 2" xfId="32342"/>
    <cellStyle name="40% - Accent5 2 2 5 2 5 3" xfId="51403"/>
    <cellStyle name="40% - Accent5 2 2 5 2 6" xfId="21308"/>
    <cellStyle name="40% - Accent5 2 2 5 2 7" xfId="40369"/>
    <cellStyle name="40% - Accent5 2 2 5 3" xfId="8029"/>
    <cellStyle name="40% - Accent5 2 2 5 3 2" xfId="16311"/>
    <cellStyle name="40% - Accent5 2 2 5 3 2 2" xfId="35373"/>
    <cellStyle name="40% - Accent5 2 2 5 3 2 3" xfId="54434"/>
    <cellStyle name="40% - Accent5 2 2 5 3 3" xfId="27095"/>
    <cellStyle name="40% - Accent5 2 2 5 3 4" xfId="46156"/>
    <cellStyle name="40% - Accent5 2 2 5 4" xfId="10523"/>
    <cellStyle name="40% - Accent5 2 2 5 4 2" xfId="18801"/>
    <cellStyle name="40% - Accent5 2 2 5 4 2 2" xfId="37863"/>
    <cellStyle name="40% - Accent5 2 2 5 4 2 3" xfId="56924"/>
    <cellStyle name="40% - Accent5 2 2 5 4 3" xfId="29585"/>
    <cellStyle name="40% - Accent5 2 2 5 4 4" xfId="48646"/>
    <cellStyle name="40% - Accent5 2 2 5 5" xfId="4953"/>
    <cellStyle name="40% - Accent5 2 2 5 5 2" xfId="24063"/>
    <cellStyle name="40% - Accent5 2 2 5 5 3" xfId="43124"/>
    <cellStyle name="40% - Accent5 2 2 5 6" xfId="13279"/>
    <cellStyle name="40% - Accent5 2 2 5 6 2" xfId="32341"/>
    <cellStyle name="40% - Accent5 2 2 5 6 3" xfId="51402"/>
    <cellStyle name="40% - Accent5 2 2 5 7" xfId="21307"/>
    <cellStyle name="40% - Accent5 2 2 5 8" xfId="40368"/>
    <cellStyle name="40% - Accent5 2 2 6" xfId="1955"/>
    <cellStyle name="40% - Accent5 2 2 6 2" xfId="1956"/>
    <cellStyle name="40% - Accent5 2 2 6 2 2" xfId="8032"/>
    <cellStyle name="40% - Accent5 2 2 6 2 2 2" xfId="16314"/>
    <cellStyle name="40% - Accent5 2 2 6 2 2 2 2" xfId="35376"/>
    <cellStyle name="40% - Accent5 2 2 6 2 2 2 3" xfId="54437"/>
    <cellStyle name="40% - Accent5 2 2 6 2 2 3" xfId="27098"/>
    <cellStyle name="40% - Accent5 2 2 6 2 2 4" xfId="46159"/>
    <cellStyle name="40% - Accent5 2 2 6 2 3" xfId="10526"/>
    <cellStyle name="40% - Accent5 2 2 6 2 3 2" xfId="18804"/>
    <cellStyle name="40% - Accent5 2 2 6 2 3 2 2" xfId="37866"/>
    <cellStyle name="40% - Accent5 2 2 6 2 3 2 3" xfId="56927"/>
    <cellStyle name="40% - Accent5 2 2 6 2 3 3" xfId="29588"/>
    <cellStyle name="40% - Accent5 2 2 6 2 3 4" xfId="48649"/>
    <cellStyle name="40% - Accent5 2 2 6 2 4" xfId="4956"/>
    <cellStyle name="40% - Accent5 2 2 6 2 4 2" xfId="24066"/>
    <cellStyle name="40% - Accent5 2 2 6 2 4 3" xfId="43127"/>
    <cellStyle name="40% - Accent5 2 2 6 2 5" xfId="13282"/>
    <cellStyle name="40% - Accent5 2 2 6 2 5 2" xfId="32344"/>
    <cellStyle name="40% - Accent5 2 2 6 2 5 3" xfId="51405"/>
    <cellStyle name="40% - Accent5 2 2 6 2 6" xfId="21310"/>
    <cellStyle name="40% - Accent5 2 2 6 2 7" xfId="40371"/>
    <cellStyle name="40% - Accent5 2 2 6 3" xfId="8031"/>
    <cellStyle name="40% - Accent5 2 2 6 3 2" xfId="16313"/>
    <cellStyle name="40% - Accent5 2 2 6 3 2 2" xfId="35375"/>
    <cellStyle name="40% - Accent5 2 2 6 3 2 3" xfId="54436"/>
    <cellStyle name="40% - Accent5 2 2 6 3 3" xfId="27097"/>
    <cellStyle name="40% - Accent5 2 2 6 3 4" xfId="46158"/>
    <cellStyle name="40% - Accent5 2 2 6 4" xfId="10525"/>
    <cellStyle name="40% - Accent5 2 2 6 4 2" xfId="18803"/>
    <cellStyle name="40% - Accent5 2 2 6 4 2 2" xfId="37865"/>
    <cellStyle name="40% - Accent5 2 2 6 4 2 3" xfId="56926"/>
    <cellStyle name="40% - Accent5 2 2 6 4 3" xfId="29587"/>
    <cellStyle name="40% - Accent5 2 2 6 4 4" xfId="48648"/>
    <cellStyle name="40% - Accent5 2 2 6 5" xfId="4955"/>
    <cellStyle name="40% - Accent5 2 2 6 5 2" xfId="24065"/>
    <cellStyle name="40% - Accent5 2 2 6 5 3" xfId="43126"/>
    <cellStyle name="40% - Accent5 2 2 6 6" xfId="13281"/>
    <cellStyle name="40% - Accent5 2 2 6 6 2" xfId="32343"/>
    <cellStyle name="40% - Accent5 2 2 6 6 3" xfId="51404"/>
    <cellStyle name="40% - Accent5 2 2 6 7" xfId="21309"/>
    <cellStyle name="40% - Accent5 2 2 6 8" xfId="40370"/>
    <cellStyle name="40% - Accent5 2 2 7" xfId="1957"/>
    <cellStyle name="40% - Accent5 2 2 7 2" xfId="8033"/>
    <cellStyle name="40% - Accent5 2 2 7 2 2" xfId="16315"/>
    <cellStyle name="40% - Accent5 2 2 7 2 2 2" xfId="35377"/>
    <cellStyle name="40% - Accent5 2 2 7 2 2 3" xfId="54438"/>
    <cellStyle name="40% - Accent5 2 2 7 2 3" xfId="27099"/>
    <cellStyle name="40% - Accent5 2 2 7 2 4" xfId="46160"/>
    <cellStyle name="40% - Accent5 2 2 7 3" xfId="10527"/>
    <cellStyle name="40% - Accent5 2 2 7 3 2" xfId="18805"/>
    <cellStyle name="40% - Accent5 2 2 7 3 2 2" xfId="37867"/>
    <cellStyle name="40% - Accent5 2 2 7 3 2 3" xfId="56928"/>
    <cellStyle name="40% - Accent5 2 2 7 3 3" xfId="29589"/>
    <cellStyle name="40% - Accent5 2 2 7 3 4" xfId="48650"/>
    <cellStyle name="40% - Accent5 2 2 7 4" xfId="4957"/>
    <cellStyle name="40% - Accent5 2 2 7 4 2" xfId="24067"/>
    <cellStyle name="40% - Accent5 2 2 7 4 3" xfId="43128"/>
    <cellStyle name="40% - Accent5 2 2 7 5" xfId="13283"/>
    <cellStyle name="40% - Accent5 2 2 7 5 2" xfId="32345"/>
    <cellStyle name="40% - Accent5 2 2 7 5 3" xfId="51406"/>
    <cellStyle name="40% - Accent5 2 2 7 6" xfId="21311"/>
    <cellStyle name="40% - Accent5 2 2 7 7" xfId="40372"/>
    <cellStyle name="40% - Accent5 2 2 8" xfId="1958"/>
    <cellStyle name="40% - Accent5 2 2 8 2" xfId="8034"/>
    <cellStyle name="40% - Accent5 2 2 8 2 2" xfId="16316"/>
    <cellStyle name="40% - Accent5 2 2 8 2 2 2" xfId="35378"/>
    <cellStyle name="40% - Accent5 2 2 8 2 2 3" xfId="54439"/>
    <cellStyle name="40% - Accent5 2 2 8 2 3" xfId="27100"/>
    <cellStyle name="40% - Accent5 2 2 8 2 4" xfId="46161"/>
    <cellStyle name="40% - Accent5 2 2 8 3" xfId="10528"/>
    <cellStyle name="40% - Accent5 2 2 8 3 2" xfId="18806"/>
    <cellStyle name="40% - Accent5 2 2 8 3 2 2" xfId="37868"/>
    <cellStyle name="40% - Accent5 2 2 8 3 2 3" xfId="56929"/>
    <cellStyle name="40% - Accent5 2 2 8 3 3" xfId="29590"/>
    <cellStyle name="40% - Accent5 2 2 8 3 4" xfId="48651"/>
    <cellStyle name="40% - Accent5 2 2 8 4" xfId="4958"/>
    <cellStyle name="40% - Accent5 2 2 8 4 2" xfId="24068"/>
    <cellStyle name="40% - Accent5 2 2 8 4 3" xfId="43129"/>
    <cellStyle name="40% - Accent5 2 2 8 5" xfId="13284"/>
    <cellStyle name="40% - Accent5 2 2 8 5 2" xfId="32346"/>
    <cellStyle name="40% - Accent5 2 2 8 5 3" xfId="51407"/>
    <cellStyle name="40% - Accent5 2 2 8 6" xfId="21312"/>
    <cellStyle name="40% - Accent5 2 2 8 7" xfId="40373"/>
    <cellStyle name="40% - Accent5 2 2 9" xfId="4959"/>
    <cellStyle name="40% - Accent5 2 2 9 2" xfId="13285"/>
    <cellStyle name="40% - Accent5 2 2 9 2 2" xfId="32347"/>
    <cellStyle name="40% - Accent5 2 2 9 2 3" xfId="51408"/>
    <cellStyle name="40% - Accent5 2 2 9 3" xfId="24069"/>
    <cellStyle name="40% - Accent5 2 2 9 4" xfId="43130"/>
    <cellStyle name="40% - Accent5 2 3" xfId="1959"/>
    <cellStyle name="40% - Accent5 2 3 10" xfId="5703"/>
    <cellStyle name="40% - Accent5 2 3 10 2" xfId="13989"/>
    <cellStyle name="40% - Accent5 2 3 10 2 2" xfId="33051"/>
    <cellStyle name="40% - Accent5 2 3 10 2 3" xfId="52112"/>
    <cellStyle name="40% - Accent5 2 3 10 3" xfId="24773"/>
    <cellStyle name="40% - Accent5 2 3 10 4" xfId="43834"/>
    <cellStyle name="40% - Accent5 2 3 11" xfId="8035"/>
    <cellStyle name="40% - Accent5 2 3 11 2" xfId="16317"/>
    <cellStyle name="40% - Accent5 2 3 11 2 2" xfId="35379"/>
    <cellStyle name="40% - Accent5 2 3 11 2 3" xfId="54440"/>
    <cellStyle name="40% - Accent5 2 3 11 3" xfId="27101"/>
    <cellStyle name="40% - Accent5 2 3 11 4" xfId="46162"/>
    <cellStyle name="40% - Accent5 2 3 12" xfId="10529"/>
    <cellStyle name="40% - Accent5 2 3 12 2" xfId="18807"/>
    <cellStyle name="40% - Accent5 2 3 12 2 2" xfId="37869"/>
    <cellStyle name="40% - Accent5 2 3 12 2 3" xfId="56930"/>
    <cellStyle name="40% - Accent5 2 3 12 3" xfId="29591"/>
    <cellStyle name="40% - Accent5 2 3 12 4" xfId="48652"/>
    <cellStyle name="40% - Accent5 2 3 13" xfId="4960"/>
    <cellStyle name="40% - Accent5 2 3 13 2" xfId="24070"/>
    <cellStyle name="40% - Accent5 2 3 13 3" xfId="43131"/>
    <cellStyle name="40% - Accent5 2 3 14" xfId="13286"/>
    <cellStyle name="40% - Accent5 2 3 14 2" xfId="32348"/>
    <cellStyle name="40% - Accent5 2 3 14 3" xfId="51409"/>
    <cellStyle name="40% - Accent5 2 3 15" xfId="21313"/>
    <cellStyle name="40% - Accent5 2 3 16" xfId="40374"/>
    <cellStyle name="40% - Accent5 2 3 2" xfId="1960"/>
    <cellStyle name="40% - Accent5 2 3 2 10" xfId="4961"/>
    <cellStyle name="40% - Accent5 2 3 2 10 2" xfId="24071"/>
    <cellStyle name="40% - Accent5 2 3 2 10 3" xfId="43132"/>
    <cellStyle name="40% - Accent5 2 3 2 11" xfId="13287"/>
    <cellStyle name="40% - Accent5 2 3 2 11 2" xfId="32349"/>
    <cellStyle name="40% - Accent5 2 3 2 11 3" xfId="51410"/>
    <cellStyle name="40% - Accent5 2 3 2 12" xfId="21314"/>
    <cellStyle name="40% - Accent5 2 3 2 13" xfId="40375"/>
    <cellStyle name="40% - Accent5 2 3 2 2" xfId="1961"/>
    <cellStyle name="40% - Accent5 2 3 2 2 2" xfId="1962"/>
    <cellStyle name="40% - Accent5 2 3 2 2 2 2" xfId="8038"/>
    <cellStyle name="40% - Accent5 2 3 2 2 2 2 2" xfId="16320"/>
    <cellStyle name="40% - Accent5 2 3 2 2 2 2 2 2" xfId="35382"/>
    <cellStyle name="40% - Accent5 2 3 2 2 2 2 2 3" xfId="54443"/>
    <cellStyle name="40% - Accent5 2 3 2 2 2 2 3" xfId="27104"/>
    <cellStyle name="40% - Accent5 2 3 2 2 2 2 4" xfId="46165"/>
    <cellStyle name="40% - Accent5 2 3 2 2 2 3" xfId="10532"/>
    <cellStyle name="40% - Accent5 2 3 2 2 2 3 2" xfId="18810"/>
    <cellStyle name="40% - Accent5 2 3 2 2 2 3 2 2" xfId="37872"/>
    <cellStyle name="40% - Accent5 2 3 2 2 2 3 2 3" xfId="56933"/>
    <cellStyle name="40% - Accent5 2 3 2 2 2 3 3" xfId="29594"/>
    <cellStyle name="40% - Accent5 2 3 2 2 2 3 4" xfId="48655"/>
    <cellStyle name="40% - Accent5 2 3 2 2 2 4" xfId="4963"/>
    <cellStyle name="40% - Accent5 2 3 2 2 2 4 2" xfId="24073"/>
    <cellStyle name="40% - Accent5 2 3 2 2 2 4 3" xfId="43134"/>
    <cellStyle name="40% - Accent5 2 3 2 2 2 5" xfId="13289"/>
    <cellStyle name="40% - Accent5 2 3 2 2 2 5 2" xfId="32351"/>
    <cellStyle name="40% - Accent5 2 3 2 2 2 5 3" xfId="51412"/>
    <cellStyle name="40% - Accent5 2 3 2 2 2 6" xfId="21316"/>
    <cellStyle name="40% - Accent5 2 3 2 2 2 7" xfId="40377"/>
    <cellStyle name="40% - Accent5 2 3 2 2 3" xfId="8037"/>
    <cellStyle name="40% - Accent5 2 3 2 2 3 2" xfId="16319"/>
    <cellStyle name="40% - Accent5 2 3 2 2 3 2 2" xfId="35381"/>
    <cellStyle name="40% - Accent5 2 3 2 2 3 2 3" xfId="54442"/>
    <cellStyle name="40% - Accent5 2 3 2 2 3 3" xfId="27103"/>
    <cellStyle name="40% - Accent5 2 3 2 2 3 4" xfId="46164"/>
    <cellStyle name="40% - Accent5 2 3 2 2 4" xfId="10531"/>
    <cellStyle name="40% - Accent5 2 3 2 2 4 2" xfId="18809"/>
    <cellStyle name="40% - Accent5 2 3 2 2 4 2 2" xfId="37871"/>
    <cellStyle name="40% - Accent5 2 3 2 2 4 2 3" xfId="56932"/>
    <cellStyle name="40% - Accent5 2 3 2 2 4 3" xfId="29593"/>
    <cellStyle name="40% - Accent5 2 3 2 2 4 4" xfId="48654"/>
    <cellStyle name="40% - Accent5 2 3 2 2 5" xfId="4962"/>
    <cellStyle name="40% - Accent5 2 3 2 2 5 2" xfId="24072"/>
    <cellStyle name="40% - Accent5 2 3 2 2 5 3" xfId="43133"/>
    <cellStyle name="40% - Accent5 2 3 2 2 6" xfId="13288"/>
    <cellStyle name="40% - Accent5 2 3 2 2 6 2" xfId="32350"/>
    <cellStyle name="40% - Accent5 2 3 2 2 6 3" xfId="51411"/>
    <cellStyle name="40% - Accent5 2 3 2 2 7" xfId="21315"/>
    <cellStyle name="40% - Accent5 2 3 2 2 8" xfId="40376"/>
    <cellStyle name="40% - Accent5 2 3 2 3" xfId="1963"/>
    <cellStyle name="40% - Accent5 2 3 2 3 2" xfId="1964"/>
    <cellStyle name="40% - Accent5 2 3 2 3 2 2" xfId="8040"/>
    <cellStyle name="40% - Accent5 2 3 2 3 2 2 2" xfId="16322"/>
    <cellStyle name="40% - Accent5 2 3 2 3 2 2 2 2" xfId="35384"/>
    <cellStyle name="40% - Accent5 2 3 2 3 2 2 2 3" xfId="54445"/>
    <cellStyle name="40% - Accent5 2 3 2 3 2 2 3" xfId="27106"/>
    <cellStyle name="40% - Accent5 2 3 2 3 2 2 4" xfId="46167"/>
    <cellStyle name="40% - Accent5 2 3 2 3 2 3" xfId="10534"/>
    <cellStyle name="40% - Accent5 2 3 2 3 2 3 2" xfId="18812"/>
    <cellStyle name="40% - Accent5 2 3 2 3 2 3 2 2" xfId="37874"/>
    <cellStyle name="40% - Accent5 2 3 2 3 2 3 2 3" xfId="56935"/>
    <cellStyle name="40% - Accent5 2 3 2 3 2 3 3" xfId="29596"/>
    <cellStyle name="40% - Accent5 2 3 2 3 2 3 4" xfId="48657"/>
    <cellStyle name="40% - Accent5 2 3 2 3 2 4" xfId="4965"/>
    <cellStyle name="40% - Accent5 2 3 2 3 2 4 2" xfId="24075"/>
    <cellStyle name="40% - Accent5 2 3 2 3 2 4 3" xfId="43136"/>
    <cellStyle name="40% - Accent5 2 3 2 3 2 5" xfId="13291"/>
    <cellStyle name="40% - Accent5 2 3 2 3 2 5 2" xfId="32353"/>
    <cellStyle name="40% - Accent5 2 3 2 3 2 5 3" xfId="51414"/>
    <cellStyle name="40% - Accent5 2 3 2 3 2 6" xfId="21318"/>
    <cellStyle name="40% - Accent5 2 3 2 3 2 7" xfId="40379"/>
    <cellStyle name="40% - Accent5 2 3 2 3 3" xfId="8039"/>
    <cellStyle name="40% - Accent5 2 3 2 3 3 2" xfId="16321"/>
    <cellStyle name="40% - Accent5 2 3 2 3 3 2 2" xfId="35383"/>
    <cellStyle name="40% - Accent5 2 3 2 3 3 2 3" xfId="54444"/>
    <cellStyle name="40% - Accent5 2 3 2 3 3 3" xfId="27105"/>
    <cellStyle name="40% - Accent5 2 3 2 3 3 4" xfId="46166"/>
    <cellStyle name="40% - Accent5 2 3 2 3 4" xfId="10533"/>
    <cellStyle name="40% - Accent5 2 3 2 3 4 2" xfId="18811"/>
    <cellStyle name="40% - Accent5 2 3 2 3 4 2 2" xfId="37873"/>
    <cellStyle name="40% - Accent5 2 3 2 3 4 2 3" xfId="56934"/>
    <cellStyle name="40% - Accent5 2 3 2 3 4 3" xfId="29595"/>
    <cellStyle name="40% - Accent5 2 3 2 3 4 4" xfId="48656"/>
    <cellStyle name="40% - Accent5 2 3 2 3 5" xfId="4964"/>
    <cellStyle name="40% - Accent5 2 3 2 3 5 2" xfId="24074"/>
    <cellStyle name="40% - Accent5 2 3 2 3 5 3" xfId="43135"/>
    <cellStyle name="40% - Accent5 2 3 2 3 6" xfId="13290"/>
    <cellStyle name="40% - Accent5 2 3 2 3 6 2" xfId="32352"/>
    <cellStyle name="40% - Accent5 2 3 2 3 6 3" xfId="51413"/>
    <cellStyle name="40% - Accent5 2 3 2 3 7" xfId="21317"/>
    <cellStyle name="40% - Accent5 2 3 2 3 8" xfId="40378"/>
    <cellStyle name="40% - Accent5 2 3 2 4" xfId="1965"/>
    <cellStyle name="40% - Accent5 2 3 2 4 2" xfId="8041"/>
    <cellStyle name="40% - Accent5 2 3 2 4 2 2" xfId="16323"/>
    <cellStyle name="40% - Accent5 2 3 2 4 2 2 2" xfId="35385"/>
    <cellStyle name="40% - Accent5 2 3 2 4 2 2 3" xfId="54446"/>
    <cellStyle name="40% - Accent5 2 3 2 4 2 3" xfId="27107"/>
    <cellStyle name="40% - Accent5 2 3 2 4 2 4" xfId="46168"/>
    <cellStyle name="40% - Accent5 2 3 2 4 3" xfId="10535"/>
    <cellStyle name="40% - Accent5 2 3 2 4 3 2" xfId="18813"/>
    <cellStyle name="40% - Accent5 2 3 2 4 3 2 2" xfId="37875"/>
    <cellStyle name="40% - Accent5 2 3 2 4 3 2 3" xfId="56936"/>
    <cellStyle name="40% - Accent5 2 3 2 4 3 3" xfId="29597"/>
    <cellStyle name="40% - Accent5 2 3 2 4 3 4" xfId="48658"/>
    <cellStyle name="40% - Accent5 2 3 2 4 4" xfId="4966"/>
    <cellStyle name="40% - Accent5 2 3 2 4 4 2" xfId="24076"/>
    <cellStyle name="40% - Accent5 2 3 2 4 4 3" xfId="43137"/>
    <cellStyle name="40% - Accent5 2 3 2 4 5" xfId="13292"/>
    <cellStyle name="40% - Accent5 2 3 2 4 5 2" xfId="32354"/>
    <cellStyle name="40% - Accent5 2 3 2 4 5 3" xfId="51415"/>
    <cellStyle name="40% - Accent5 2 3 2 4 6" xfId="21319"/>
    <cellStyle name="40% - Accent5 2 3 2 4 7" xfId="40380"/>
    <cellStyle name="40% - Accent5 2 3 2 5" xfId="1966"/>
    <cellStyle name="40% - Accent5 2 3 2 5 2" xfId="8042"/>
    <cellStyle name="40% - Accent5 2 3 2 5 2 2" xfId="16324"/>
    <cellStyle name="40% - Accent5 2 3 2 5 2 2 2" xfId="35386"/>
    <cellStyle name="40% - Accent5 2 3 2 5 2 2 3" xfId="54447"/>
    <cellStyle name="40% - Accent5 2 3 2 5 2 3" xfId="27108"/>
    <cellStyle name="40% - Accent5 2 3 2 5 2 4" xfId="46169"/>
    <cellStyle name="40% - Accent5 2 3 2 5 3" xfId="10536"/>
    <cellStyle name="40% - Accent5 2 3 2 5 3 2" xfId="18814"/>
    <cellStyle name="40% - Accent5 2 3 2 5 3 2 2" xfId="37876"/>
    <cellStyle name="40% - Accent5 2 3 2 5 3 2 3" xfId="56937"/>
    <cellStyle name="40% - Accent5 2 3 2 5 3 3" xfId="29598"/>
    <cellStyle name="40% - Accent5 2 3 2 5 3 4" xfId="48659"/>
    <cellStyle name="40% - Accent5 2 3 2 5 4" xfId="4967"/>
    <cellStyle name="40% - Accent5 2 3 2 5 4 2" xfId="24077"/>
    <cellStyle name="40% - Accent5 2 3 2 5 4 3" xfId="43138"/>
    <cellStyle name="40% - Accent5 2 3 2 5 5" xfId="13293"/>
    <cellStyle name="40% - Accent5 2 3 2 5 5 2" xfId="32355"/>
    <cellStyle name="40% - Accent5 2 3 2 5 5 3" xfId="51416"/>
    <cellStyle name="40% - Accent5 2 3 2 5 6" xfId="21320"/>
    <cellStyle name="40% - Accent5 2 3 2 5 7" xfId="40381"/>
    <cellStyle name="40% - Accent5 2 3 2 6" xfId="4968"/>
    <cellStyle name="40% - Accent5 2 3 2 6 2" xfId="13294"/>
    <cellStyle name="40% - Accent5 2 3 2 6 2 2" xfId="32356"/>
    <cellStyle name="40% - Accent5 2 3 2 6 2 3" xfId="51417"/>
    <cellStyle name="40% - Accent5 2 3 2 6 3" xfId="24078"/>
    <cellStyle name="40% - Accent5 2 3 2 6 4" xfId="43139"/>
    <cellStyle name="40% - Accent5 2 3 2 7" xfId="5905"/>
    <cellStyle name="40% - Accent5 2 3 2 7 2" xfId="14187"/>
    <cellStyle name="40% - Accent5 2 3 2 7 2 2" xfId="33249"/>
    <cellStyle name="40% - Accent5 2 3 2 7 2 3" xfId="52310"/>
    <cellStyle name="40% - Accent5 2 3 2 7 3" xfId="24971"/>
    <cellStyle name="40% - Accent5 2 3 2 7 4" xfId="44032"/>
    <cellStyle name="40% - Accent5 2 3 2 8" xfId="8036"/>
    <cellStyle name="40% - Accent5 2 3 2 8 2" xfId="16318"/>
    <cellStyle name="40% - Accent5 2 3 2 8 2 2" xfId="35380"/>
    <cellStyle name="40% - Accent5 2 3 2 8 2 3" xfId="54441"/>
    <cellStyle name="40% - Accent5 2 3 2 8 3" xfId="27102"/>
    <cellStyle name="40% - Accent5 2 3 2 8 4" xfId="46163"/>
    <cellStyle name="40% - Accent5 2 3 2 9" xfId="10530"/>
    <cellStyle name="40% - Accent5 2 3 2 9 2" xfId="18808"/>
    <cellStyle name="40% - Accent5 2 3 2 9 2 2" xfId="37870"/>
    <cellStyle name="40% - Accent5 2 3 2 9 2 3" xfId="56931"/>
    <cellStyle name="40% - Accent5 2 3 2 9 3" xfId="29592"/>
    <cellStyle name="40% - Accent5 2 3 2 9 4" xfId="48653"/>
    <cellStyle name="40% - Accent5 2 3 3" xfId="1967"/>
    <cellStyle name="40% - Accent5 2 3 3 10" xfId="4969"/>
    <cellStyle name="40% - Accent5 2 3 3 10 2" xfId="24079"/>
    <cellStyle name="40% - Accent5 2 3 3 10 3" xfId="43140"/>
    <cellStyle name="40% - Accent5 2 3 3 11" xfId="13295"/>
    <cellStyle name="40% - Accent5 2 3 3 11 2" xfId="32357"/>
    <cellStyle name="40% - Accent5 2 3 3 11 3" xfId="51418"/>
    <cellStyle name="40% - Accent5 2 3 3 12" xfId="21321"/>
    <cellStyle name="40% - Accent5 2 3 3 13" xfId="40382"/>
    <cellStyle name="40% - Accent5 2 3 3 2" xfId="1968"/>
    <cellStyle name="40% - Accent5 2 3 3 2 2" xfId="1969"/>
    <cellStyle name="40% - Accent5 2 3 3 2 2 2" xfId="8045"/>
    <cellStyle name="40% - Accent5 2 3 3 2 2 2 2" xfId="16327"/>
    <cellStyle name="40% - Accent5 2 3 3 2 2 2 2 2" xfId="35389"/>
    <cellStyle name="40% - Accent5 2 3 3 2 2 2 2 3" xfId="54450"/>
    <cellStyle name="40% - Accent5 2 3 3 2 2 2 3" xfId="27111"/>
    <cellStyle name="40% - Accent5 2 3 3 2 2 2 4" xfId="46172"/>
    <cellStyle name="40% - Accent5 2 3 3 2 2 3" xfId="10539"/>
    <cellStyle name="40% - Accent5 2 3 3 2 2 3 2" xfId="18817"/>
    <cellStyle name="40% - Accent5 2 3 3 2 2 3 2 2" xfId="37879"/>
    <cellStyle name="40% - Accent5 2 3 3 2 2 3 2 3" xfId="56940"/>
    <cellStyle name="40% - Accent5 2 3 3 2 2 3 3" xfId="29601"/>
    <cellStyle name="40% - Accent5 2 3 3 2 2 3 4" xfId="48662"/>
    <cellStyle name="40% - Accent5 2 3 3 2 2 4" xfId="4971"/>
    <cellStyle name="40% - Accent5 2 3 3 2 2 4 2" xfId="24081"/>
    <cellStyle name="40% - Accent5 2 3 3 2 2 4 3" xfId="43142"/>
    <cellStyle name="40% - Accent5 2 3 3 2 2 5" xfId="13297"/>
    <cellStyle name="40% - Accent5 2 3 3 2 2 5 2" xfId="32359"/>
    <cellStyle name="40% - Accent5 2 3 3 2 2 5 3" xfId="51420"/>
    <cellStyle name="40% - Accent5 2 3 3 2 2 6" xfId="21323"/>
    <cellStyle name="40% - Accent5 2 3 3 2 2 7" xfId="40384"/>
    <cellStyle name="40% - Accent5 2 3 3 2 3" xfId="8044"/>
    <cellStyle name="40% - Accent5 2 3 3 2 3 2" xfId="16326"/>
    <cellStyle name="40% - Accent5 2 3 3 2 3 2 2" xfId="35388"/>
    <cellStyle name="40% - Accent5 2 3 3 2 3 2 3" xfId="54449"/>
    <cellStyle name="40% - Accent5 2 3 3 2 3 3" xfId="27110"/>
    <cellStyle name="40% - Accent5 2 3 3 2 3 4" xfId="46171"/>
    <cellStyle name="40% - Accent5 2 3 3 2 4" xfId="10538"/>
    <cellStyle name="40% - Accent5 2 3 3 2 4 2" xfId="18816"/>
    <cellStyle name="40% - Accent5 2 3 3 2 4 2 2" xfId="37878"/>
    <cellStyle name="40% - Accent5 2 3 3 2 4 2 3" xfId="56939"/>
    <cellStyle name="40% - Accent5 2 3 3 2 4 3" xfId="29600"/>
    <cellStyle name="40% - Accent5 2 3 3 2 4 4" xfId="48661"/>
    <cellStyle name="40% - Accent5 2 3 3 2 5" xfId="4970"/>
    <cellStyle name="40% - Accent5 2 3 3 2 5 2" xfId="24080"/>
    <cellStyle name="40% - Accent5 2 3 3 2 5 3" xfId="43141"/>
    <cellStyle name="40% - Accent5 2 3 3 2 6" xfId="13296"/>
    <cellStyle name="40% - Accent5 2 3 3 2 6 2" xfId="32358"/>
    <cellStyle name="40% - Accent5 2 3 3 2 6 3" xfId="51419"/>
    <cellStyle name="40% - Accent5 2 3 3 2 7" xfId="21322"/>
    <cellStyle name="40% - Accent5 2 3 3 2 8" xfId="40383"/>
    <cellStyle name="40% - Accent5 2 3 3 3" xfId="1970"/>
    <cellStyle name="40% - Accent5 2 3 3 3 2" xfId="1971"/>
    <cellStyle name="40% - Accent5 2 3 3 3 2 2" xfId="8047"/>
    <cellStyle name="40% - Accent5 2 3 3 3 2 2 2" xfId="16329"/>
    <cellStyle name="40% - Accent5 2 3 3 3 2 2 2 2" xfId="35391"/>
    <cellStyle name="40% - Accent5 2 3 3 3 2 2 2 3" xfId="54452"/>
    <cellStyle name="40% - Accent5 2 3 3 3 2 2 3" xfId="27113"/>
    <cellStyle name="40% - Accent5 2 3 3 3 2 2 4" xfId="46174"/>
    <cellStyle name="40% - Accent5 2 3 3 3 2 3" xfId="10541"/>
    <cellStyle name="40% - Accent5 2 3 3 3 2 3 2" xfId="18819"/>
    <cellStyle name="40% - Accent5 2 3 3 3 2 3 2 2" xfId="37881"/>
    <cellStyle name="40% - Accent5 2 3 3 3 2 3 2 3" xfId="56942"/>
    <cellStyle name="40% - Accent5 2 3 3 3 2 3 3" xfId="29603"/>
    <cellStyle name="40% - Accent5 2 3 3 3 2 3 4" xfId="48664"/>
    <cellStyle name="40% - Accent5 2 3 3 3 2 4" xfId="4973"/>
    <cellStyle name="40% - Accent5 2 3 3 3 2 4 2" xfId="24083"/>
    <cellStyle name="40% - Accent5 2 3 3 3 2 4 3" xfId="43144"/>
    <cellStyle name="40% - Accent5 2 3 3 3 2 5" xfId="13299"/>
    <cellStyle name="40% - Accent5 2 3 3 3 2 5 2" xfId="32361"/>
    <cellStyle name="40% - Accent5 2 3 3 3 2 5 3" xfId="51422"/>
    <cellStyle name="40% - Accent5 2 3 3 3 2 6" xfId="21325"/>
    <cellStyle name="40% - Accent5 2 3 3 3 2 7" xfId="40386"/>
    <cellStyle name="40% - Accent5 2 3 3 3 3" xfId="8046"/>
    <cellStyle name="40% - Accent5 2 3 3 3 3 2" xfId="16328"/>
    <cellStyle name="40% - Accent5 2 3 3 3 3 2 2" xfId="35390"/>
    <cellStyle name="40% - Accent5 2 3 3 3 3 2 3" xfId="54451"/>
    <cellStyle name="40% - Accent5 2 3 3 3 3 3" xfId="27112"/>
    <cellStyle name="40% - Accent5 2 3 3 3 3 4" xfId="46173"/>
    <cellStyle name="40% - Accent5 2 3 3 3 4" xfId="10540"/>
    <cellStyle name="40% - Accent5 2 3 3 3 4 2" xfId="18818"/>
    <cellStyle name="40% - Accent5 2 3 3 3 4 2 2" xfId="37880"/>
    <cellStyle name="40% - Accent5 2 3 3 3 4 2 3" xfId="56941"/>
    <cellStyle name="40% - Accent5 2 3 3 3 4 3" xfId="29602"/>
    <cellStyle name="40% - Accent5 2 3 3 3 4 4" xfId="48663"/>
    <cellStyle name="40% - Accent5 2 3 3 3 5" xfId="4972"/>
    <cellStyle name="40% - Accent5 2 3 3 3 5 2" xfId="24082"/>
    <cellStyle name="40% - Accent5 2 3 3 3 5 3" xfId="43143"/>
    <cellStyle name="40% - Accent5 2 3 3 3 6" xfId="13298"/>
    <cellStyle name="40% - Accent5 2 3 3 3 6 2" xfId="32360"/>
    <cellStyle name="40% - Accent5 2 3 3 3 6 3" xfId="51421"/>
    <cellStyle name="40% - Accent5 2 3 3 3 7" xfId="21324"/>
    <cellStyle name="40% - Accent5 2 3 3 3 8" xfId="40385"/>
    <cellStyle name="40% - Accent5 2 3 3 4" xfId="1972"/>
    <cellStyle name="40% - Accent5 2 3 3 4 2" xfId="8048"/>
    <cellStyle name="40% - Accent5 2 3 3 4 2 2" xfId="16330"/>
    <cellStyle name="40% - Accent5 2 3 3 4 2 2 2" xfId="35392"/>
    <cellStyle name="40% - Accent5 2 3 3 4 2 2 3" xfId="54453"/>
    <cellStyle name="40% - Accent5 2 3 3 4 2 3" xfId="27114"/>
    <cellStyle name="40% - Accent5 2 3 3 4 2 4" xfId="46175"/>
    <cellStyle name="40% - Accent5 2 3 3 4 3" xfId="10542"/>
    <cellStyle name="40% - Accent5 2 3 3 4 3 2" xfId="18820"/>
    <cellStyle name="40% - Accent5 2 3 3 4 3 2 2" xfId="37882"/>
    <cellStyle name="40% - Accent5 2 3 3 4 3 2 3" xfId="56943"/>
    <cellStyle name="40% - Accent5 2 3 3 4 3 3" xfId="29604"/>
    <cellStyle name="40% - Accent5 2 3 3 4 3 4" xfId="48665"/>
    <cellStyle name="40% - Accent5 2 3 3 4 4" xfId="4974"/>
    <cellStyle name="40% - Accent5 2 3 3 4 4 2" xfId="24084"/>
    <cellStyle name="40% - Accent5 2 3 3 4 4 3" xfId="43145"/>
    <cellStyle name="40% - Accent5 2 3 3 4 5" xfId="13300"/>
    <cellStyle name="40% - Accent5 2 3 3 4 5 2" xfId="32362"/>
    <cellStyle name="40% - Accent5 2 3 3 4 5 3" xfId="51423"/>
    <cellStyle name="40% - Accent5 2 3 3 4 6" xfId="21326"/>
    <cellStyle name="40% - Accent5 2 3 3 4 7" xfId="40387"/>
    <cellStyle name="40% - Accent5 2 3 3 5" xfId="1973"/>
    <cellStyle name="40% - Accent5 2 3 3 5 2" xfId="8049"/>
    <cellStyle name="40% - Accent5 2 3 3 5 2 2" xfId="16331"/>
    <cellStyle name="40% - Accent5 2 3 3 5 2 2 2" xfId="35393"/>
    <cellStyle name="40% - Accent5 2 3 3 5 2 2 3" xfId="54454"/>
    <cellStyle name="40% - Accent5 2 3 3 5 2 3" xfId="27115"/>
    <cellStyle name="40% - Accent5 2 3 3 5 2 4" xfId="46176"/>
    <cellStyle name="40% - Accent5 2 3 3 5 3" xfId="10543"/>
    <cellStyle name="40% - Accent5 2 3 3 5 3 2" xfId="18821"/>
    <cellStyle name="40% - Accent5 2 3 3 5 3 2 2" xfId="37883"/>
    <cellStyle name="40% - Accent5 2 3 3 5 3 2 3" xfId="56944"/>
    <cellStyle name="40% - Accent5 2 3 3 5 3 3" xfId="29605"/>
    <cellStyle name="40% - Accent5 2 3 3 5 3 4" xfId="48666"/>
    <cellStyle name="40% - Accent5 2 3 3 5 4" xfId="4975"/>
    <cellStyle name="40% - Accent5 2 3 3 5 4 2" xfId="24085"/>
    <cellStyle name="40% - Accent5 2 3 3 5 4 3" xfId="43146"/>
    <cellStyle name="40% - Accent5 2 3 3 5 5" xfId="13301"/>
    <cellStyle name="40% - Accent5 2 3 3 5 5 2" xfId="32363"/>
    <cellStyle name="40% - Accent5 2 3 3 5 5 3" xfId="51424"/>
    <cellStyle name="40% - Accent5 2 3 3 5 6" xfId="21327"/>
    <cellStyle name="40% - Accent5 2 3 3 5 7" xfId="40388"/>
    <cellStyle name="40% - Accent5 2 3 3 6" xfId="4976"/>
    <cellStyle name="40% - Accent5 2 3 3 6 2" xfId="13302"/>
    <cellStyle name="40% - Accent5 2 3 3 6 2 2" xfId="32364"/>
    <cellStyle name="40% - Accent5 2 3 3 6 2 3" xfId="51425"/>
    <cellStyle name="40% - Accent5 2 3 3 6 3" xfId="24086"/>
    <cellStyle name="40% - Accent5 2 3 3 6 4" xfId="43147"/>
    <cellStyle name="40% - Accent5 2 3 3 7" xfId="6003"/>
    <cellStyle name="40% - Accent5 2 3 3 7 2" xfId="14285"/>
    <cellStyle name="40% - Accent5 2 3 3 7 2 2" xfId="33347"/>
    <cellStyle name="40% - Accent5 2 3 3 7 2 3" xfId="52408"/>
    <cellStyle name="40% - Accent5 2 3 3 7 3" xfId="25069"/>
    <cellStyle name="40% - Accent5 2 3 3 7 4" xfId="44130"/>
    <cellStyle name="40% - Accent5 2 3 3 8" xfId="8043"/>
    <cellStyle name="40% - Accent5 2 3 3 8 2" xfId="16325"/>
    <cellStyle name="40% - Accent5 2 3 3 8 2 2" xfId="35387"/>
    <cellStyle name="40% - Accent5 2 3 3 8 2 3" xfId="54448"/>
    <cellStyle name="40% - Accent5 2 3 3 8 3" xfId="27109"/>
    <cellStyle name="40% - Accent5 2 3 3 8 4" xfId="46170"/>
    <cellStyle name="40% - Accent5 2 3 3 9" xfId="10537"/>
    <cellStyle name="40% - Accent5 2 3 3 9 2" xfId="18815"/>
    <cellStyle name="40% - Accent5 2 3 3 9 2 2" xfId="37877"/>
    <cellStyle name="40% - Accent5 2 3 3 9 2 3" xfId="56938"/>
    <cellStyle name="40% - Accent5 2 3 3 9 3" xfId="29599"/>
    <cellStyle name="40% - Accent5 2 3 3 9 4" xfId="48660"/>
    <cellStyle name="40% - Accent5 2 3 4" xfId="1974"/>
    <cellStyle name="40% - Accent5 2 3 4 10" xfId="13303"/>
    <cellStyle name="40% - Accent5 2 3 4 10 2" xfId="32365"/>
    <cellStyle name="40% - Accent5 2 3 4 10 3" xfId="51426"/>
    <cellStyle name="40% - Accent5 2 3 4 11" xfId="21328"/>
    <cellStyle name="40% - Accent5 2 3 4 12" xfId="40389"/>
    <cellStyle name="40% - Accent5 2 3 4 2" xfId="1975"/>
    <cellStyle name="40% - Accent5 2 3 4 2 2" xfId="1976"/>
    <cellStyle name="40% - Accent5 2 3 4 2 2 2" xfId="8052"/>
    <cellStyle name="40% - Accent5 2 3 4 2 2 2 2" xfId="16334"/>
    <cellStyle name="40% - Accent5 2 3 4 2 2 2 2 2" xfId="35396"/>
    <cellStyle name="40% - Accent5 2 3 4 2 2 2 2 3" xfId="54457"/>
    <cellStyle name="40% - Accent5 2 3 4 2 2 2 3" xfId="27118"/>
    <cellStyle name="40% - Accent5 2 3 4 2 2 2 4" xfId="46179"/>
    <cellStyle name="40% - Accent5 2 3 4 2 2 3" xfId="10546"/>
    <cellStyle name="40% - Accent5 2 3 4 2 2 3 2" xfId="18824"/>
    <cellStyle name="40% - Accent5 2 3 4 2 2 3 2 2" xfId="37886"/>
    <cellStyle name="40% - Accent5 2 3 4 2 2 3 2 3" xfId="56947"/>
    <cellStyle name="40% - Accent5 2 3 4 2 2 3 3" xfId="29608"/>
    <cellStyle name="40% - Accent5 2 3 4 2 2 3 4" xfId="48669"/>
    <cellStyle name="40% - Accent5 2 3 4 2 2 4" xfId="4979"/>
    <cellStyle name="40% - Accent5 2 3 4 2 2 4 2" xfId="24089"/>
    <cellStyle name="40% - Accent5 2 3 4 2 2 4 3" xfId="43150"/>
    <cellStyle name="40% - Accent5 2 3 4 2 2 5" xfId="13305"/>
    <cellStyle name="40% - Accent5 2 3 4 2 2 5 2" xfId="32367"/>
    <cellStyle name="40% - Accent5 2 3 4 2 2 5 3" xfId="51428"/>
    <cellStyle name="40% - Accent5 2 3 4 2 2 6" xfId="21330"/>
    <cellStyle name="40% - Accent5 2 3 4 2 2 7" xfId="40391"/>
    <cellStyle name="40% - Accent5 2 3 4 2 3" xfId="8051"/>
    <cellStyle name="40% - Accent5 2 3 4 2 3 2" xfId="16333"/>
    <cellStyle name="40% - Accent5 2 3 4 2 3 2 2" xfId="35395"/>
    <cellStyle name="40% - Accent5 2 3 4 2 3 2 3" xfId="54456"/>
    <cellStyle name="40% - Accent5 2 3 4 2 3 3" xfId="27117"/>
    <cellStyle name="40% - Accent5 2 3 4 2 3 4" xfId="46178"/>
    <cellStyle name="40% - Accent5 2 3 4 2 4" xfId="10545"/>
    <cellStyle name="40% - Accent5 2 3 4 2 4 2" xfId="18823"/>
    <cellStyle name="40% - Accent5 2 3 4 2 4 2 2" xfId="37885"/>
    <cellStyle name="40% - Accent5 2 3 4 2 4 2 3" xfId="56946"/>
    <cellStyle name="40% - Accent5 2 3 4 2 4 3" xfId="29607"/>
    <cellStyle name="40% - Accent5 2 3 4 2 4 4" xfId="48668"/>
    <cellStyle name="40% - Accent5 2 3 4 2 5" xfId="4978"/>
    <cellStyle name="40% - Accent5 2 3 4 2 5 2" xfId="24088"/>
    <cellStyle name="40% - Accent5 2 3 4 2 5 3" xfId="43149"/>
    <cellStyle name="40% - Accent5 2 3 4 2 6" xfId="13304"/>
    <cellStyle name="40% - Accent5 2 3 4 2 6 2" xfId="32366"/>
    <cellStyle name="40% - Accent5 2 3 4 2 6 3" xfId="51427"/>
    <cellStyle name="40% - Accent5 2 3 4 2 7" xfId="21329"/>
    <cellStyle name="40% - Accent5 2 3 4 2 8" xfId="40390"/>
    <cellStyle name="40% - Accent5 2 3 4 3" xfId="1977"/>
    <cellStyle name="40% - Accent5 2 3 4 3 2" xfId="8053"/>
    <cellStyle name="40% - Accent5 2 3 4 3 2 2" xfId="16335"/>
    <cellStyle name="40% - Accent5 2 3 4 3 2 2 2" xfId="35397"/>
    <cellStyle name="40% - Accent5 2 3 4 3 2 2 3" xfId="54458"/>
    <cellStyle name="40% - Accent5 2 3 4 3 2 3" xfId="27119"/>
    <cellStyle name="40% - Accent5 2 3 4 3 2 4" xfId="46180"/>
    <cellStyle name="40% - Accent5 2 3 4 3 3" xfId="10547"/>
    <cellStyle name="40% - Accent5 2 3 4 3 3 2" xfId="18825"/>
    <cellStyle name="40% - Accent5 2 3 4 3 3 2 2" xfId="37887"/>
    <cellStyle name="40% - Accent5 2 3 4 3 3 2 3" xfId="56948"/>
    <cellStyle name="40% - Accent5 2 3 4 3 3 3" xfId="29609"/>
    <cellStyle name="40% - Accent5 2 3 4 3 3 4" xfId="48670"/>
    <cellStyle name="40% - Accent5 2 3 4 3 4" xfId="4980"/>
    <cellStyle name="40% - Accent5 2 3 4 3 4 2" xfId="24090"/>
    <cellStyle name="40% - Accent5 2 3 4 3 4 3" xfId="43151"/>
    <cellStyle name="40% - Accent5 2 3 4 3 5" xfId="13306"/>
    <cellStyle name="40% - Accent5 2 3 4 3 5 2" xfId="32368"/>
    <cellStyle name="40% - Accent5 2 3 4 3 5 3" xfId="51429"/>
    <cellStyle name="40% - Accent5 2 3 4 3 6" xfId="21331"/>
    <cellStyle name="40% - Accent5 2 3 4 3 7" xfId="40392"/>
    <cellStyle name="40% - Accent5 2 3 4 4" xfId="1978"/>
    <cellStyle name="40% - Accent5 2 3 4 4 2" xfId="8054"/>
    <cellStyle name="40% - Accent5 2 3 4 4 2 2" xfId="16336"/>
    <cellStyle name="40% - Accent5 2 3 4 4 2 2 2" xfId="35398"/>
    <cellStyle name="40% - Accent5 2 3 4 4 2 2 3" xfId="54459"/>
    <cellStyle name="40% - Accent5 2 3 4 4 2 3" xfId="27120"/>
    <cellStyle name="40% - Accent5 2 3 4 4 2 4" xfId="46181"/>
    <cellStyle name="40% - Accent5 2 3 4 4 3" xfId="10548"/>
    <cellStyle name="40% - Accent5 2 3 4 4 3 2" xfId="18826"/>
    <cellStyle name="40% - Accent5 2 3 4 4 3 2 2" xfId="37888"/>
    <cellStyle name="40% - Accent5 2 3 4 4 3 2 3" xfId="56949"/>
    <cellStyle name="40% - Accent5 2 3 4 4 3 3" xfId="29610"/>
    <cellStyle name="40% - Accent5 2 3 4 4 3 4" xfId="48671"/>
    <cellStyle name="40% - Accent5 2 3 4 4 4" xfId="4981"/>
    <cellStyle name="40% - Accent5 2 3 4 4 4 2" xfId="24091"/>
    <cellStyle name="40% - Accent5 2 3 4 4 4 3" xfId="43152"/>
    <cellStyle name="40% - Accent5 2 3 4 4 5" xfId="13307"/>
    <cellStyle name="40% - Accent5 2 3 4 4 5 2" xfId="32369"/>
    <cellStyle name="40% - Accent5 2 3 4 4 5 3" xfId="51430"/>
    <cellStyle name="40% - Accent5 2 3 4 4 6" xfId="21332"/>
    <cellStyle name="40% - Accent5 2 3 4 4 7" xfId="40393"/>
    <cellStyle name="40% - Accent5 2 3 4 5" xfId="4982"/>
    <cellStyle name="40% - Accent5 2 3 4 5 2" xfId="13308"/>
    <cellStyle name="40% - Accent5 2 3 4 5 2 2" xfId="32370"/>
    <cellStyle name="40% - Accent5 2 3 4 5 2 3" xfId="51431"/>
    <cellStyle name="40% - Accent5 2 3 4 5 3" xfId="24092"/>
    <cellStyle name="40% - Accent5 2 3 4 5 4" xfId="43153"/>
    <cellStyle name="40% - Accent5 2 3 4 6" xfId="5819"/>
    <cellStyle name="40% - Accent5 2 3 4 6 2" xfId="14101"/>
    <cellStyle name="40% - Accent5 2 3 4 6 2 2" xfId="33163"/>
    <cellStyle name="40% - Accent5 2 3 4 6 2 3" xfId="52224"/>
    <cellStyle name="40% - Accent5 2 3 4 6 3" xfId="24885"/>
    <cellStyle name="40% - Accent5 2 3 4 6 4" xfId="43946"/>
    <cellStyle name="40% - Accent5 2 3 4 7" xfId="8050"/>
    <cellStyle name="40% - Accent5 2 3 4 7 2" xfId="16332"/>
    <cellStyle name="40% - Accent5 2 3 4 7 2 2" xfId="35394"/>
    <cellStyle name="40% - Accent5 2 3 4 7 2 3" xfId="54455"/>
    <cellStyle name="40% - Accent5 2 3 4 7 3" xfId="27116"/>
    <cellStyle name="40% - Accent5 2 3 4 7 4" xfId="46177"/>
    <cellStyle name="40% - Accent5 2 3 4 8" xfId="10544"/>
    <cellStyle name="40% - Accent5 2 3 4 8 2" xfId="18822"/>
    <cellStyle name="40% - Accent5 2 3 4 8 2 2" xfId="37884"/>
    <cellStyle name="40% - Accent5 2 3 4 8 2 3" xfId="56945"/>
    <cellStyle name="40% - Accent5 2 3 4 8 3" xfId="29606"/>
    <cellStyle name="40% - Accent5 2 3 4 8 4" xfId="48667"/>
    <cellStyle name="40% - Accent5 2 3 4 9" xfId="4977"/>
    <cellStyle name="40% - Accent5 2 3 4 9 2" xfId="24087"/>
    <cellStyle name="40% - Accent5 2 3 4 9 3" xfId="43148"/>
    <cellStyle name="40% - Accent5 2 3 5" xfId="1979"/>
    <cellStyle name="40% - Accent5 2 3 5 2" xfId="1980"/>
    <cellStyle name="40% - Accent5 2 3 5 2 2" xfId="8056"/>
    <cellStyle name="40% - Accent5 2 3 5 2 2 2" xfId="16338"/>
    <cellStyle name="40% - Accent5 2 3 5 2 2 2 2" xfId="35400"/>
    <cellStyle name="40% - Accent5 2 3 5 2 2 2 3" xfId="54461"/>
    <cellStyle name="40% - Accent5 2 3 5 2 2 3" xfId="27122"/>
    <cellStyle name="40% - Accent5 2 3 5 2 2 4" xfId="46183"/>
    <cellStyle name="40% - Accent5 2 3 5 2 3" xfId="10550"/>
    <cellStyle name="40% - Accent5 2 3 5 2 3 2" xfId="18828"/>
    <cellStyle name="40% - Accent5 2 3 5 2 3 2 2" xfId="37890"/>
    <cellStyle name="40% - Accent5 2 3 5 2 3 2 3" xfId="56951"/>
    <cellStyle name="40% - Accent5 2 3 5 2 3 3" xfId="29612"/>
    <cellStyle name="40% - Accent5 2 3 5 2 3 4" xfId="48673"/>
    <cellStyle name="40% - Accent5 2 3 5 2 4" xfId="4984"/>
    <cellStyle name="40% - Accent5 2 3 5 2 4 2" xfId="24094"/>
    <cellStyle name="40% - Accent5 2 3 5 2 4 3" xfId="43155"/>
    <cellStyle name="40% - Accent5 2 3 5 2 5" xfId="13310"/>
    <cellStyle name="40% - Accent5 2 3 5 2 5 2" xfId="32372"/>
    <cellStyle name="40% - Accent5 2 3 5 2 5 3" xfId="51433"/>
    <cellStyle name="40% - Accent5 2 3 5 2 6" xfId="21334"/>
    <cellStyle name="40% - Accent5 2 3 5 2 7" xfId="40395"/>
    <cellStyle name="40% - Accent5 2 3 5 3" xfId="8055"/>
    <cellStyle name="40% - Accent5 2 3 5 3 2" xfId="16337"/>
    <cellStyle name="40% - Accent5 2 3 5 3 2 2" xfId="35399"/>
    <cellStyle name="40% - Accent5 2 3 5 3 2 3" xfId="54460"/>
    <cellStyle name="40% - Accent5 2 3 5 3 3" xfId="27121"/>
    <cellStyle name="40% - Accent5 2 3 5 3 4" xfId="46182"/>
    <cellStyle name="40% - Accent5 2 3 5 4" xfId="10549"/>
    <cellStyle name="40% - Accent5 2 3 5 4 2" xfId="18827"/>
    <cellStyle name="40% - Accent5 2 3 5 4 2 2" xfId="37889"/>
    <cellStyle name="40% - Accent5 2 3 5 4 2 3" xfId="56950"/>
    <cellStyle name="40% - Accent5 2 3 5 4 3" xfId="29611"/>
    <cellStyle name="40% - Accent5 2 3 5 4 4" xfId="48672"/>
    <cellStyle name="40% - Accent5 2 3 5 5" xfId="4983"/>
    <cellStyle name="40% - Accent5 2 3 5 5 2" xfId="24093"/>
    <cellStyle name="40% - Accent5 2 3 5 5 3" xfId="43154"/>
    <cellStyle name="40% - Accent5 2 3 5 6" xfId="13309"/>
    <cellStyle name="40% - Accent5 2 3 5 6 2" xfId="32371"/>
    <cellStyle name="40% - Accent5 2 3 5 6 3" xfId="51432"/>
    <cellStyle name="40% - Accent5 2 3 5 7" xfId="21333"/>
    <cellStyle name="40% - Accent5 2 3 5 8" xfId="40394"/>
    <cellStyle name="40% - Accent5 2 3 6" xfId="1981"/>
    <cellStyle name="40% - Accent5 2 3 6 2" xfId="1982"/>
    <cellStyle name="40% - Accent5 2 3 6 2 2" xfId="8058"/>
    <cellStyle name="40% - Accent5 2 3 6 2 2 2" xfId="16340"/>
    <cellStyle name="40% - Accent5 2 3 6 2 2 2 2" xfId="35402"/>
    <cellStyle name="40% - Accent5 2 3 6 2 2 2 3" xfId="54463"/>
    <cellStyle name="40% - Accent5 2 3 6 2 2 3" xfId="27124"/>
    <cellStyle name="40% - Accent5 2 3 6 2 2 4" xfId="46185"/>
    <cellStyle name="40% - Accent5 2 3 6 2 3" xfId="10552"/>
    <cellStyle name="40% - Accent5 2 3 6 2 3 2" xfId="18830"/>
    <cellStyle name="40% - Accent5 2 3 6 2 3 2 2" xfId="37892"/>
    <cellStyle name="40% - Accent5 2 3 6 2 3 2 3" xfId="56953"/>
    <cellStyle name="40% - Accent5 2 3 6 2 3 3" xfId="29614"/>
    <cellStyle name="40% - Accent5 2 3 6 2 3 4" xfId="48675"/>
    <cellStyle name="40% - Accent5 2 3 6 2 4" xfId="4986"/>
    <cellStyle name="40% - Accent5 2 3 6 2 4 2" xfId="24096"/>
    <cellStyle name="40% - Accent5 2 3 6 2 4 3" xfId="43157"/>
    <cellStyle name="40% - Accent5 2 3 6 2 5" xfId="13312"/>
    <cellStyle name="40% - Accent5 2 3 6 2 5 2" xfId="32374"/>
    <cellStyle name="40% - Accent5 2 3 6 2 5 3" xfId="51435"/>
    <cellStyle name="40% - Accent5 2 3 6 2 6" xfId="21336"/>
    <cellStyle name="40% - Accent5 2 3 6 2 7" xfId="40397"/>
    <cellStyle name="40% - Accent5 2 3 6 3" xfId="8057"/>
    <cellStyle name="40% - Accent5 2 3 6 3 2" xfId="16339"/>
    <cellStyle name="40% - Accent5 2 3 6 3 2 2" xfId="35401"/>
    <cellStyle name="40% - Accent5 2 3 6 3 2 3" xfId="54462"/>
    <cellStyle name="40% - Accent5 2 3 6 3 3" xfId="27123"/>
    <cellStyle name="40% - Accent5 2 3 6 3 4" xfId="46184"/>
    <cellStyle name="40% - Accent5 2 3 6 4" xfId="10551"/>
    <cellStyle name="40% - Accent5 2 3 6 4 2" xfId="18829"/>
    <cellStyle name="40% - Accent5 2 3 6 4 2 2" xfId="37891"/>
    <cellStyle name="40% - Accent5 2 3 6 4 2 3" xfId="56952"/>
    <cellStyle name="40% - Accent5 2 3 6 4 3" xfId="29613"/>
    <cellStyle name="40% - Accent5 2 3 6 4 4" xfId="48674"/>
    <cellStyle name="40% - Accent5 2 3 6 5" xfId="4985"/>
    <cellStyle name="40% - Accent5 2 3 6 5 2" xfId="24095"/>
    <cellStyle name="40% - Accent5 2 3 6 5 3" xfId="43156"/>
    <cellStyle name="40% - Accent5 2 3 6 6" xfId="13311"/>
    <cellStyle name="40% - Accent5 2 3 6 6 2" xfId="32373"/>
    <cellStyle name="40% - Accent5 2 3 6 6 3" xfId="51434"/>
    <cellStyle name="40% - Accent5 2 3 6 7" xfId="21335"/>
    <cellStyle name="40% - Accent5 2 3 6 8" xfId="40396"/>
    <cellStyle name="40% - Accent5 2 3 7" xfId="1983"/>
    <cellStyle name="40% - Accent5 2 3 7 2" xfId="8059"/>
    <cellStyle name="40% - Accent5 2 3 7 2 2" xfId="16341"/>
    <cellStyle name="40% - Accent5 2 3 7 2 2 2" xfId="35403"/>
    <cellStyle name="40% - Accent5 2 3 7 2 2 3" xfId="54464"/>
    <cellStyle name="40% - Accent5 2 3 7 2 3" xfId="27125"/>
    <cellStyle name="40% - Accent5 2 3 7 2 4" xfId="46186"/>
    <cellStyle name="40% - Accent5 2 3 7 3" xfId="10553"/>
    <cellStyle name="40% - Accent5 2 3 7 3 2" xfId="18831"/>
    <cellStyle name="40% - Accent5 2 3 7 3 2 2" xfId="37893"/>
    <cellStyle name="40% - Accent5 2 3 7 3 2 3" xfId="56954"/>
    <cellStyle name="40% - Accent5 2 3 7 3 3" xfId="29615"/>
    <cellStyle name="40% - Accent5 2 3 7 3 4" xfId="48676"/>
    <cellStyle name="40% - Accent5 2 3 7 4" xfId="4987"/>
    <cellStyle name="40% - Accent5 2 3 7 4 2" xfId="24097"/>
    <cellStyle name="40% - Accent5 2 3 7 4 3" xfId="43158"/>
    <cellStyle name="40% - Accent5 2 3 7 5" xfId="13313"/>
    <cellStyle name="40% - Accent5 2 3 7 5 2" xfId="32375"/>
    <cellStyle name="40% - Accent5 2 3 7 5 3" xfId="51436"/>
    <cellStyle name="40% - Accent5 2 3 7 6" xfId="21337"/>
    <cellStyle name="40% - Accent5 2 3 7 7" xfId="40398"/>
    <cellStyle name="40% - Accent5 2 3 8" xfId="1984"/>
    <cellStyle name="40% - Accent5 2 3 8 2" xfId="8060"/>
    <cellStyle name="40% - Accent5 2 3 8 2 2" xfId="16342"/>
    <cellStyle name="40% - Accent5 2 3 8 2 2 2" xfId="35404"/>
    <cellStyle name="40% - Accent5 2 3 8 2 2 3" xfId="54465"/>
    <cellStyle name="40% - Accent5 2 3 8 2 3" xfId="27126"/>
    <cellStyle name="40% - Accent5 2 3 8 2 4" xfId="46187"/>
    <cellStyle name="40% - Accent5 2 3 8 3" xfId="10554"/>
    <cellStyle name="40% - Accent5 2 3 8 3 2" xfId="18832"/>
    <cellStyle name="40% - Accent5 2 3 8 3 2 2" xfId="37894"/>
    <cellStyle name="40% - Accent5 2 3 8 3 2 3" xfId="56955"/>
    <cellStyle name="40% - Accent5 2 3 8 3 3" xfId="29616"/>
    <cellStyle name="40% - Accent5 2 3 8 3 4" xfId="48677"/>
    <cellStyle name="40% - Accent5 2 3 8 4" xfId="4988"/>
    <cellStyle name="40% - Accent5 2 3 8 4 2" xfId="24098"/>
    <cellStyle name="40% - Accent5 2 3 8 4 3" xfId="43159"/>
    <cellStyle name="40% - Accent5 2 3 8 5" xfId="13314"/>
    <cellStyle name="40% - Accent5 2 3 8 5 2" xfId="32376"/>
    <cellStyle name="40% - Accent5 2 3 8 5 3" xfId="51437"/>
    <cellStyle name="40% - Accent5 2 3 8 6" xfId="21338"/>
    <cellStyle name="40% - Accent5 2 3 8 7" xfId="40399"/>
    <cellStyle name="40% - Accent5 2 3 9" xfId="4989"/>
    <cellStyle name="40% - Accent5 2 3 9 2" xfId="13315"/>
    <cellStyle name="40% - Accent5 2 3 9 2 2" xfId="32377"/>
    <cellStyle name="40% - Accent5 2 3 9 2 3" xfId="51438"/>
    <cellStyle name="40% - Accent5 2 3 9 3" xfId="24099"/>
    <cellStyle name="40% - Accent5 2 3 9 4" xfId="43160"/>
    <cellStyle name="40% - Accent5 2 4" xfId="1985"/>
    <cellStyle name="40% - Accent5 2 4 10" xfId="4990"/>
    <cellStyle name="40% - Accent5 2 4 10 2" xfId="24100"/>
    <cellStyle name="40% - Accent5 2 4 10 3" xfId="43161"/>
    <cellStyle name="40% - Accent5 2 4 11" xfId="13316"/>
    <cellStyle name="40% - Accent5 2 4 11 2" xfId="32378"/>
    <cellStyle name="40% - Accent5 2 4 11 3" xfId="51439"/>
    <cellStyle name="40% - Accent5 2 4 12" xfId="21339"/>
    <cellStyle name="40% - Accent5 2 4 13" xfId="40400"/>
    <cellStyle name="40% - Accent5 2 4 2" xfId="1986"/>
    <cellStyle name="40% - Accent5 2 4 2 2" xfId="1987"/>
    <cellStyle name="40% - Accent5 2 4 2 2 2" xfId="8063"/>
    <cellStyle name="40% - Accent5 2 4 2 2 2 2" xfId="16345"/>
    <cellStyle name="40% - Accent5 2 4 2 2 2 2 2" xfId="35407"/>
    <cellStyle name="40% - Accent5 2 4 2 2 2 2 3" xfId="54468"/>
    <cellStyle name="40% - Accent5 2 4 2 2 2 3" xfId="27129"/>
    <cellStyle name="40% - Accent5 2 4 2 2 2 4" xfId="46190"/>
    <cellStyle name="40% - Accent5 2 4 2 2 3" xfId="10557"/>
    <cellStyle name="40% - Accent5 2 4 2 2 3 2" xfId="18835"/>
    <cellStyle name="40% - Accent5 2 4 2 2 3 2 2" xfId="37897"/>
    <cellStyle name="40% - Accent5 2 4 2 2 3 2 3" xfId="56958"/>
    <cellStyle name="40% - Accent5 2 4 2 2 3 3" xfId="29619"/>
    <cellStyle name="40% - Accent5 2 4 2 2 3 4" xfId="48680"/>
    <cellStyle name="40% - Accent5 2 4 2 2 4" xfId="4992"/>
    <cellStyle name="40% - Accent5 2 4 2 2 4 2" xfId="24102"/>
    <cellStyle name="40% - Accent5 2 4 2 2 4 3" xfId="43163"/>
    <cellStyle name="40% - Accent5 2 4 2 2 5" xfId="13318"/>
    <cellStyle name="40% - Accent5 2 4 2 2 5 2" xfId="32380"/>
    <cellStyle name="40% - Accent5 2 4 2 2 5 3" xfId="51441"/>
    <cellStyle name="40% - Accent5 2 4 2 2 6" xfId="21341"/>
    <cellStyle name="40% - Accent5 2 4 2 2 7" xfId="40402"/>
    <cellStyle name="40% - Accent5 2 4 2 3" xfId="8062"/>
    <cellStyle name="40% - Accent5 2 4 2 3 2" xfId="16344"/>
    <cellStyle name="40% - Accent5 2 4 2 3 2 2" xfId="35406"/>
    <cellStyle name="40% - Accent5 2 4 2 3 2 3" xfId="54467"/>
    <cellStyle name="40% - Accent5 2 4 2 3 3" xfId="27128"/>
    <cellStyle name="40% - Accent5 2 4 2 3 4" xfId="46189"/>
    <cellStyle name="40% - Accent5 2 4 2 4" xfId="10556"/>
    <cellStyle name="40% - Accent5 2 4 2 4 2" xfId="18834"/>
    <cellStyle name="40% - Accent5 2 4 2 4 2 2" xfId="37896"/>
    <cellStyle name="40% - Accent5 2 4 2 4 2 3" xfId="56957"/>
    <cellStyle name="40% - Accent5 2 4 2 4 3" xfId="29618"/>
    <cellStyle name="40% - Accent5 2 4 2 4 4" xfId="48679"/>
    <cellStyle name="40% - Accent5 2 4 2 5" xfId="4991"/>
    <cellStyle name="40% - Accent5 2 4 2 5 2" xfId="24101"/>
    <cellStyle name="40% - Accent5 2 4 2 5 3" xfId="43162"/>
    <cellStyle name="40% - Accent5 2 4 2 6" xfId="13317"/>
    <cellStyle name="40% - Accent5 2 4 2 6 2" xfId="32379"/>
    <cellStyle name="40% - Accent5 2 4 2 6 3" xfId="51440"/>
    <cellStyle name="40% - Accent5 2 4 2 7" xfId="21340"/>
    <cellStyle name="40% - Accent5 2 4 2 8" xfId="40401"/>
    <cellStyle name="40% - Accent5 2 4 3" xfId="1988"/>
    <cellStyle name="40% - Accent5 2 4 3 2" xfId="1989"/>
    <cellStyle name="40% - Accent5 2 4 3 2 2" xfId="8065"/>
    <cellStyle name="40% - Accent5 2 4 3 2 2 2" xfId="16347"/>
    <cellStyle name="40% - Accent5 2 4 3 2 2 2 2" xfId="35409"/>
    <cellStyle name="40% - Accent5 2 4 3 2 2 2 3" xfId="54470"/>
    <cellStyle name="40% - Accent5 2 4 3 2 2 3" xfId="27131"/>
    <cellStyle name="40% - Accent5 2 4 3 2 2 4" xfId="46192"/>
    <cellStyle name="40% - Accent5 2 4 3 2 3" xfId="10559"/>
    <cellStyle name="40% - Accent5 2 4 3 2 3 2" xfId="18837"/>
    <cellStyle name="40% - Accent5 2 4 3 2 3 2 2" xfId="37899"/>
    <cellStyle name="40% - Accent5 2 4 3 2 3 2 3" xfId="56960"/>
    <cellStyle name="40% - Accent5 2 4 3 2 3 3" xfId="29621"/>
    <cellStyle name="40% - Accent5 2 4 3 2 3 4" xfId="48682"/>
    <cellStyle name="40% - Accent5 2 4 3 2 4" xfId="4994"/>
    <cellStyle name="40% - Accent5 2 4 3 2 4 2" xfId="24104"/>
    <cellStyle name="40% - Accent5 2 4 3 2 4 3" xfId="43165"/>
    <cellStyle name="40% - Accent5 2 4 3 2 5" xfId="13320"/>
    <cellStyle name="40% - Accent5 2 4 3 2 5 2" xfId="32382"/>
    <cellStyle name="40% - Accent5 2 4 3 2 5 3" xfId="51443"/>
    <cellStyle name="40% - Accent5 2 4 3 2 6" xfId="21343"/>
    <cellStyle name="40% - Accent5 2 4 3 2 7" xfId="40404"/>
    <cellStyle name="40% - Accent5 2 4 3 3" xfId="8064"/>
    <cellStyle name="40% - Accent5 2 4 3 3 2" xfId="16346"/>
    <cellStyle name="40% - Accent5 2 4 3 3 2 2" xfId="35408"/>
    <cellStyle name="40% - Accent5 2 4 3 3 2 3" xfId="54469"/>
    <cellStyle name="40% - Accent5 2 4 3 3 3" xfId="27130"/>
    <cellStyle name="40% - Accent5 2 4 3 3 4" xfId="46191"/>
    <cellStyle name="40% - Accent5 2 4 3 4" xfId="10558"/>
    <cellStyle name="40% - Accent5 2 4 3 4 2" xfId="18836"/>
    <cellStyle name="40% - Accent5 2 4 3 4 2 2" xfId="37898"/>
    <cellStyle name="40% - Accent5 2 4 3 4 2 3" xfId="56959"/>
    <cellStyle name="40% - Accent5 2 4 3 4 3" xfId="29620"/>
    <cellStyle name="40% - Accent5 2 4 3 4 4" xfId="48681"/>
    <cellStyle name="40% - Accent5 2 4 3 5" xfId="4993"/>
    <cellStyle name="40% - Accent5 2 4 3 5 2" xfId="24103"/>
    <cellStyle name="40% - Accent5 2 4 3 5 3" xfId="43164"/>
    <cellStyle name="40% - Accent5 2 4 3 6" xfId="13319"/>
    <cellStyle name="40% - Accent5 2 4 3 6 2" xfId="32381"/>
    <cellStyle name="40% - Accent5 2 4 3 6 3" xfId="51442"/>
    <cellStyle name="40% - Accent5 2 4 3 7" xfId="21342"/>
    <cellStyle name="40% - Accent5 2 4 3 8" xfId="40403"/>
    <cellStyle name="40% - Accent5 2 4 4" xfId="1990"/>
    <cellStyle name="40% - Accent5 2 4 4 2" xfId="8066"/>
    <cellStyle name="40% - Accent5 2 4 4 2 2" xfId="16348"/>
    <cellStyle name="40% - Accent5 2 4 4 2 2 2" xfId="35410"/>
    <cellStyle name="40% - Accent5 2 4 4 2 2 3" xfId="54471"/>
    <cellStyle name="40% - Accent5 2 4 4 2 3" xfId="27132"/>
    <cellStyle name="40% - Accent5 2 4 4 2 4" xfId="46193"/>
    <cellStyle name="40% - Accent5 2 4 4 3" xfId="10560"/>
    <cellStyle name="40% - Accent5 2 4 4 3 2" xfId="18838"/>
    <cellStyle name="40% - Accent5 2 4 4 3 2 2" xfId="37900"/>
    <cellStyle name="40% - Accent5 2 4 4 3 2 3" xfId="56961"/>
    <cellStyle name="40% - Accent5 2 4 4 3 3" xfId="29622"/>
    <cellStyle name="40% - Accent5 2 4 4 3 4" xfId="48683"/>
    <cellStyle name="40% - Accent5 2 4 4 4" xfId="4995"/>
    <cellStyle name="40% - Accent5 2 4 4 4 2" xfId="24105"/>
    <cellStyle name="40% - Accent5 2 4 4 4 3" xfId="43166"/>
    <cellStyle name="40% - Accent5 2 4 4 5" xfId="13321"/>
    <cellStyle name="40% - Accent5 2 4 4 5 2" xfId="32383"/>
    <cellStyle name="40% - Accent5 2 4 4 5 3" xfId="51444"/>
    <cellStyle name="40% - Accent5 2 4 4 6" xfId="21344"/>
    <cellStyle name="40% - Accent5 2 4 4 7" xfId="40405"/>
    <cellStyle name="40% - Accent5 2 4 5" xfId="1991"/>
    <cellStyle name="40% - Accent5 2 4 5 2" xfId="8067"/>
    <cellStyle name="40% - Accent5 2 4 5 2 2" xfId="16349"/>
    <cellStyle name="40% - Accent5 2 4 5 2 2 2" xfId="35411"/>
    <cellStyle name="40% - Accent5 2 4 5 2 2 3" xfId="54472"/>
    <cellStyle name="40% - Accent5 2 4 5 2 3" xfId="27133"/>
    <cellStyle name="40% - Accent5 2 4 5 2 4" xfId="46194"/>
    <cellStyle name="40% - Accent5 2 4 5 3" xfId="10561"/>
    <cellStyle name="40% - Accent5 2 4 5 3 2" xfId="18839"/>
    <cellStyle name="40% - Accent5 2 4 5 3 2 2" xfId="37901"/>
    <cellStyle name="40% - Accent5 2 4 5 3 2 3" xfId="56962"/>
    <cellStyle name="40% - Accent5 2 4 5 3 3" xfId="29623"/>
    <cellStyle name="40% - Accent5 2 4 5 3 4" xfId="48684"/>
    <cellStyle name="40% - Accent5 2 4 5 4" xfId="4996"/>
    <cellStyle name="40% - Accent5 2 4 5 4 2" xfId="24106"/>
    <cellStyle name="40% - Accent5 2 4 5 4 3" xfId="43167"/>
    <cellStyle name="40% - Accent5 2 4 5 5" xfId="13322"/>
    <cellStyle name="40% - Accent5 2 4 5 5 2" xfId="32384"/>
    <cellStyle name="40% - Accent5 2 4 5 5 3" xfId="51445"/>
    <cellStyle name="40% - Accent5 2 4 5 6" xfId="21345"/>
    <cellStyle name="40% - Accent5 2 4 5 7" xfId="40406"/>
    <cellStyle name="40% - Accent5 2 4 6" xfId="4997"/>
    <cellStyle name="40% - Accent5 2 4 6 2" xfId="13323"/>
    <cellStyle name="40% - Accent5 2 4 6 2 2" xfId="32385"/>
    <cellStyle name="40% - Accent5 2 4 6 2 3" xfId="51446"/>
    <cellStyle name="40% - Accent5 2 4 6 3" xfId="24107"/>
    <cellStyle name="40% - Accent5 2 4 6 4" xfId="43168"/>
    <cellStyle name="40% - Accent5 2 4 7" xfId="5760"/>
    <cellStyle name="40% - Accent5 2 4 7 2" xfId="14044"/>
    <cellStyle name="40% - Accent5 2 4 7 2 2" xfId="33106"/>
    <cellStyle name="40% - Accent5 2 4 7 2 3" xfId="52167"/>
    <cellStyle name="40% - Accent5 2 4 7 3" xfId="24828"/>
    <cellStyle name="40% - Accent5 2 4 7 4" xfId="43889"/>
    <cellStyle name="40% - Accent5 2 4 8" xfId="8061"/>
    <cellStyle name="40% - Accent5 2 4 8 2" xfId="16343"/>
    <cellStyle name="40% - Accent5 2 4 8 2 2" xfId="35405"/>
    <cellStyle name="40% - Accent5 2 4 8 2 3" xfId="54466"/>
    <cellStyle name="40% - Accent5 2 4 8 3" xfId="27127"/>
    <cellStyle name="40% - Accent5 2 4 8 4" xfId="46188"/>
    <cellStyle name="40% - Accent5 2 4 9" xfId="10555"/>
    <cellStyle name="40% - Accent5 2 4 9 2" xfId="18833"/>
    <cellStyle name="40% - Accent5 2 4 9 2 2" xfId="37895"/>
    <cellStyle name="40% - Accent5 2 4 9 2 3" xfId="56956"/>
    <cellStyle name="40% - Accent5 2 4 9 3" xfId="29617"/>
    <cellStyle name="40% - Accent5 2 4 9 4" xfId="48678"/>
    <cellStyle name="40% - Accent5 2 5" xfId="1992"/>
    <cellStyle name="40% - Accent5 2 5 10" xfId="4998"/>
    <cellStyle name="40% - Accent5 2 5 10 2" xfId="24108"/>
    <cellStyle name="40% - Accent5 2 5 10 3" xfId="43169"/>
    <cellStyle name="40% - Accent5 2 5 11" xfId="13324"/>
    <cellStyle name="40% - Accent5 2 5 11 2" xfId="32386"/>
    <cellStyle name="40% - Accent5 2 5 11 3" xfId="51447"/>
    <cellStyle name="40% - Accent5 2 5 12" xfId="21346"/>
    <cellStyle name="40% - Accent5 2 5 13" xfId="40407"/>
    <cellStyle name="40% - Accent5 2 5 2" xfId="1993"/>
    <cellStyle name="40% - Accent5 2 5 2 2" xfId="1994"/>
    <cellStyle name="40% - Accent5 2 5 2 2 2" xfId="8070"/>
    <cellStyle name="40% - Accent5 2 5 2 2 2 2" xfId="16352"/>
    <cellStyle name="40% - Accent5 2 5 2 2 2 2 2" xfId="35414"/>
    <cellStyle name="40% - Accent5 2 5 2 2 2 2 3" xfId="54475"/>
    <cellStyle name="40% - Accent5 2 5 2 2 2 3" xfId="27136"/>
    <cellStyle name="40% - Accent5 2 5 2 2 2 4" xfId="46197"/>
    <cellStyle name="40% - Accent5 2 5 2 2 3" xfId="10564"/>
    <cellStyle name="40% - Accent5 2 5 2 2 3 2" xfId="18842"/>
    <cellStyle name="40% - Accent5 2 5 2 2 3 2 2" xfId="37904"/>
    <cellStyle name="40% - Accent5 2 5 2 2 3 2 3" xfId="56965"/>
    <cellStyle name="40% - Accent5 2 5 2 2 3 3" xfId="29626"/>
    <cellStyle name="40% - Accent5 2 5 2 2 3 4" xfId="48687"/>
    <cellStyle name="40% - Accent5 2 5 2 2 4" xfId="5000"/>
    <cellStyle name="40% - Accent5 2 5 2 2 4 2" xfId="24110"/>
    <cellStyle name="40% - Accent5 2 5 2 2 4 3" xfId="43171"/>
    <cellStyle name="40% - Accent5 2 5 2 2 5" xfId="13326"/>
    <cellStyle name="40% - Accent5 2 5 2 2 5 2" xfId="32388"/>
    <cellStyle name="40% - Accent5 2 5 2 2 5 3" xfId="51449"/>
    <cellStyle name="40% - Accent5 2 5 2 2 6" xfId="21348"/>
    <cellStyle name="40% - Accent5 2 5 2 2 7" xfId="40409"/>
    <cellStyle name="40% - Accent5 2 5 2 3" xfId="8069"/>
    <cellStyle name="40% - Accent5 2 5 2 3 2" xfId="16351"/>
    <cellStyle name="40% - Accent5 2 5 2 3 2 2" xfId="35413"/>
    <cellStyle name="40% - Accent5 2 5 2 3 2 3" xfId="54474"/>
    <cellStyle name="40% - Accent5 2 5 2 3 3" xfId="27135"/>
    <cellStyle name="40% - Accent5 2 5 2 3 4" xfId="46196"/>
    <cellStyle name="40% - Accent5 2 5 2 4" xfId="10563"/>
    <cellStyle name="40% - Accent5 2 5 2 4 2" xfId="18841"/>
    <cellStyle name="40% - Accent5 2 5 2 4 2 2" xfId="37903"/>
    <cellStyle name="40% - Accent5 2 5 2 4 2 3" xfId="56964"/>
    <cellStyle name="40% - Accent5 2 5 2 4 3" xfId="29625"/>
    <cellStyle name="40% - Accent5 2 5 2 4 4" xfId="48686"/>
    <cellStyle name="40% - Accent5 2 5 2 5" xfId="4999"/>
    <cellStyle name="40% - Accent5 2 5 2 5 2" xfId="24109"/>
    <cellStyle name="40% - Accent5 2 5 2 5 3" xfId="43170"/>
    <cellStyle name="40% - Accent5 2 5 2 6" xfId="13325"/>
    <cellStyle name="40% - Accent5 2 5 2 6 2" xfId="32387"/>
    <cellStyle name="40% - Accent5 2 5 2 6 3" xfId="51448"/>
    <cellStyle name="40% - Accent5 2 5 2 7" xfId="21347"/>
    <cellStyle name="40% - Accent5 2 5 2 8" xfId="40408"/>
    <cellStyle name="40% - Accent5 2 5 3" xfId="1995"/>
    <cellStyle name="40% - Accent5 2 5 3 2" xfId="1996"/>
    <cellStyle name="40% - Accent5 2 5 3 2 2" xfId="8072"/>
    <cellStyle name="40% - Accent5 2 5 3 2 2 2" xfId="16354"/>
    <cellStyle name="40% - Accent5 2 5 3 2 2 2 2" xfId="35416"/>
    <cellStyle name="40% - Accent5 2 5 3 2 2 2 3" xfId="54477"/>
    <cellStyle name="40% - Accent5 2 5 3 2 2 3" xfId="27138"/>
    <cellStyle name="40% - Accent5 2 5 3 2 2 4" xfId="46199"/>
    <cellStyle name="40% - Accent5 2 5 3 2 3" xfId="10566"/>
    <cellStyle name="40% - Accent5 2 5 3 2 3 2" xfId="18844"/>
    <cellStyle name="40% - Accent5 2 5 3 2 3 2 2" xfId="37906"/>
    <cellStyle name="40% - Accent5 2 5 3 2 3 2 3" xfId="56967"/>
    <cellStyle name="40% - Accent5 2 5 3 2 3 3" xfId="29628"/>
    <cellStyle name="40% - Accent5 2 5 3 2 3 4" xfId="48689"/>
    <cellStyle name="40% - Accent5 2 5 3 2 4" xfId="5002"/>
    <cellStyle name="40% - Accent5 2 5 3 2 4 2" xfId="24112"/>
    <cellStyle name="40% - Accent5 2 5 3 2 4 3" xfId="43173"/>
    <cellStyle name="40% - Accent5 2 5 3 2 5" xfId="13328"/>
    <cellStyle name="40% - Accent5 2 5 3 2 5 2" xfId="32390"/>
    <cellStyle name="40% - Accent5 2 5 3 2 5 3" xfId="51451"/>
    <cellStyle name="40% - Accent5 2 5 3 2 6" xfId="21350"/>
    <cellStyle name="40% - Accent5 2 5 3 2 7" xfId="40411"/>
    <cellStyle name="40% - Accent5 2 5 3 3" xfId="8071"/>
    <cellStyle name="40% - Accent5 2 5 3 3 2" xfId="16353"/>
    <cellStyle name="40% - Accent5 2 5 3 3 2 2" xfId="35415"/>
    <cellStyle name="40% - Accent5 2 5 3 3 2 3" xfId="54476"/>
    <cellStyle name="40% - Accent5 2 5 3 3 3" xfId="27137"/>
    <cellStyle name="40% - Accent5 2 5 3 3 4" xfId="46198"/>
    <cellStyle name="40% - Accent5 2 5 3 4" xfId="10565"/>
    <cellStyle name="40% - Accent5 2 5 3 4 2" xfId="18843"/>
    <cellStyle name="40% - Accent5 2 5 3 4 2 2" xfId="37905"/>
    <cellStyle name="40% - Accent5 2 5 3 4 2 3" xfId="56966"/>
    <cellStyle name="40% - Accent5 2 5 3 4 3" xfId="29627"/>
    <cellStyle name="40% - Accent5 2 5 3 4 4" xfId="48688"/>
    <cellStyle name="40% - Accent5 2 5 3 5" xfId="5001"/>
    <cellStyle name="40% - Accent5 2 5 3 5 2" xfId="24111"/>
    <cellStyle name="40% - Accent5 2 5 3 5 3" xfId="43172"/>
    <cellStyle name="40% - Accent5 2 5 3 6" xfId="13327"/>
    <cellStyle name="40% - Accent5 2 5 3 6 2" xfId="32389"/>
    <cellStyle name="40% - Accent5 2 5 3 6 3" xfId="51450"/>
    <cellStyle name="40% - Accent5 2 5 3 7" xfId="21349"/>
    <cellStyle name="40% - Accent5 2 5 3 8" xfId="40410"/>
    <cellStyle name="40% - Accent5 2 5 4" xfId="1997"/>
    <cellStyle name="40% - Accent5 2 5 4 2" xfId="8073"/>
    <cellStyle name="40% - Accent5 2 5 4 2 2" xfId="16355"/>
    <cellStyle name="40% - Accent5 2 5 4 2 2 2" xfId="35417"/>
    <cellStyle name="40% - Accent5 2 5 4 2 2 3" xfId="54478"/>
    <cellStyle name="40% - Accent5 2 5 4 2 3" xfId="27139"/>
    <cellStyle name="40% - Accent5 2 5 4 2 4" xfId="46200"/>
    <cellStyle name="40% - Accent5 2 5 4 3" xfId="10567"/>
    <cellStyle name="40% - Accent5 2 5 4 3 2" xfId="18845"/>
    <cellStyle name="40% - Accent5 2 5 4 3 2 2" xfId="37907"/>
    <cellStyle name="40% - Accent5 2 5 4 3 2 3" xfId="56968"/>
    <cellStyle name="40% - Accent5 2 5 4 3 3" xfId="29629"/>
    <cellStyle name="40% - Accent5 2 5 4 3 4" xfId="48690"/>
    <cellStyle name="40% - Accent5 2 5 4 4" xfId="5003"/>
    <cellStyle name="40% - Accent5 2 5 4 4 2" xfId="24113"/>
    <cellStyle name="40% - Accent5 2 5 4 4 3" xfId="43174"/>
    <cellStyle name="40% - Accent5 2 5 4 5" xfId="13329"/>
    <cellStyle name="40% - Accent5 2 5 4 5 2" xfId="32391"/>
    <cellStyle name="40% - Accent5 2 5 4 5 3" xfId="51452"/>
    <cellStyle name="40% - Accent5 2 5 4 6" xfId="21351"/>
    <cellStyle name="40% - Accent5 2 5 4 7" xfId="40412"/>
    <cellStyle name="40% - Accent5 2 5 5" xfId="1998"/>
    <cellStyle name="40% - Accent5 2 5 5 2" xfId="8074"/>
    <cellStyle name="40% - Accent5 2 5 5 2 2" xfId="16356"/>
    <cellStyle name="40% - Accent5 2 5 5 2 2 2" xfId="35418"/>
    <cellStyle name="40% - Accent5 2 5 5 2 2 3" xfId="54479"/>
    <cellStyle name="40% - Accent5 2 5 5 2 3" xfId="27140"/>
    <cellStyle name="40% - Accent5 2 5 5 2 4" xfId="46201"/>
    <cellStyle name="40% - Accent5 2 5 5 3" xfId="10568"/>
    <cellStyle name="40% - Accent5 2 5 5 3 2" xfId="18846"/>
    <cellStyle name="40% - Accent5 2 5 5 3 2 2" xfId="37908"/>
    <cellStyle name="40% - Accent5 2 5 5 3 2 3" xfId="56969"/>
    <cellStyle name="40% - Accent5 2 5 5 3 3" xfId="29630"/>
    <cellStyle name="40% - Accent5 2 5 5 3 4" xfId="48691"/>
    <cellStyle name="40% - Accent5 2 5 5 4" xfId="5004"/>
    <cellStyle name="40% - Accent5 2 5 5 4 2" xfId="24114"/>
    <cellStyle name="40% - Accent5 2 5 5 4 3" xfId="43175"/>
    <cellStyle name="40% - Accent5 2 5 5 5" xfId="13330"/>
    <cellStyle name="40% - Accent5 2 5 5 5 2" xfId="32392"/>
    <cellStyle name="40% - Accent5 2 5 5 5 3" xfId="51453"/>
    <cellStyle name="40% - Accent5 2 5 5 6" xfId="21352"/>
    <cellStyle name="40% - Accent5 2 5 5 7" xfId="40413"/>
    <cellStyle name="40% - Accent5 2 5 6" xfId="5005"/>
    <cellStyle name="40% - Accent5 2 5 6 2" xfId="13331"/>
    <cellStyle name="40% - Accent5 2 5 6 2 2" xfId="32393"/>
    <cellStyle name="40% - Accent5 2 5 6 2 3" xfId="51454"/>
    <cellStyle name="40% - Accent5 2 5 6 3" xfId="24115"/>
    <cellStyle name="40% - Accent5 2 5 6 4" xfId="43176"/>
    <cellStyle name="40% - Accent5 2 5 7" xfId="5848"/>
    <cellStyle name="40% - Accent5 2 5 7 2" xfId="14130"/>
    <cellStyle name="40% - Accent5 2 5 7 2 2" xfId="33192"/>
    <cellStyle name="40% - Accent5 2 5 7 2 3" xfId="52253"/>
    <cellStyle name="40% - Accent5 2 5 7 3" xfId="24914"/>
    <cellStyle name="40% - Accent5 2 5 7 4" xfId="43975"/>
    <cellStyle name="40% - Accent5 2 5 8" xfId="8068"/>
    <cellStyle name="40% - Accent5 2 5 8 2" xfId="16350"/>
    <cellStyle name="40% - Accent5 2 5 8 2 2" xfId="35412"/>
    <cellStyle name="40% - Accent5 2 5 8 2 3" xfId="54473"/>
    <cellStyle name="40% - Accent5 2 5 8 3" xfId="27134"/>
    <cellStyle name="40% - Accent5 2 5 8 4" xfId="46195"/>
    <cellStyle name="40% - Accent5 2 5 9" xfId="10562"/>
    <cellStyle name="40% - Accent5 2 5 9 2" xfId="18840"/>
    <cellStyle name="40% - Accent5 2 5 9 2 2" xfId="37902"/>
    <cellStyle name="40% - Accent5 2 5 9 2 3" xfId="56963"/>
    <cellStyle name="40% - Accent5 2 5 9 3" xfId="29624"/>
    <cellStyle name="40% - Accent5 2 5 9 4" xfId="48685"/>
    <cellStyle name="40% - Accent5 2 6" xfId="1999"/>
    <cellStyle name="40% - Accent5 2 6 10" xfId="5006"/>
    <cellStyle name="40% - Accent5 2 6 10 2" xfId="24116"/>
    <cellStyle name="40% - Accent5 2 6 10 3" xfId="43177"/>
    <cellStyle name="40% - Accent5 2 6 11" xfId="13332"/>
    <cellStyle name="40% - Accent5 2 6 11 2" xfId="32394"/>
    <cellStyle name="40% - Accent5 2 6 11 3" xfId="51455"/>
    <cellStyle name="40% - Accent5 2 6 12" xfId="21353"/>
    <cellStyle name="40% - Accent5 2 6 13" xfId="40414"/>
    <cellStyle name="40% - Accent5 2 6 2" xfId="2000"/>
    <cellStyle name="40% - Accent5 2 6 2 2" xfId="2001"/>
    <cellStyle name="40% - Accent5 2 6 2 2 2" xfId="8077"/>
    <cellStyle name="40% - Accent5 2 6 2 2 2 2" xfId="16359"/>
    <cellStyle name="40% - Accent5 2 6 2 2 2 2 2" xfId="35421"/>
    <cellStyle name="40% - Accent5 2 6 2 2 2 2 3" xfId="54482"/>
    <cellStyle name="40% - Accent5 2 6 2 2 2 3" xfId="27143"/>
    <cellStyle name="40% - Accent5 2 6 2 2 2 4" xfId="46204"/>
    <cellStyle name="40% - Accent5 2 6 2 2 3" xfId="10571"/>
    <cellStyle name="40% - Accent5 2 6 2 2 3 2" xfId="18849"/>
    <cellStyle name="40% - Accent5 2 6 2 2 3 2 2" xfId="37911"/>
    <cellStyle name="40% - Accent5 2 6 2 2 3 2 3" xfId="56972"/>
    <cellStyle name="40% - Accent5 2 6 2 2 3 3" xfId="29633"/>
    <cellStyle name="40% - Accent5 2 6 2 2 3 4" xfId="48694"/>
    <cellStyle name="40% - Accent5 2 6 2 2 4" xfId="5008"/>
    <cellStyle name="40% - Accent5 2 6 2 2 4 2" xfId="24118"/>
    <cellStyle name="40% - Accent5 2 6 2 2 4 3" xfId="43179"/>
    <cellStyle name="40% - Accent5 2 6 2 2 5" xfId="13334"/>
    <cellStyle name="40% - Accent5 2 6 2 2 5 2" xfId="32396"/>
    <cellStyle name="40% - Accent5 2 6 2 2 5 3" xfId="51457"/>
    <cellStyle name="40% - Accent5 2 6 2 2 6" xfId="21355"/>
    <cellStyle name="40% - Accent5 2 6 2 2 7" xfId="40416"/>
    <cellStyle name="40% - Accent5 2 6 2 3" xfId="8076"/>
    <cellStyle name="40% - Accent5 2 6 2 3 2" xfId="16358"/>
    <cellStyle name="40% - Accent5 2 6 2 3 2 2" xfId="35420"/>
    <cellStyle name="40% - Accent5 2 6 2 3 2 3" xfId="54481"/>
    <cellStyle name="40% - Accent5 2 6 2 3 3" xfId="27142"/>
    <cellStyle name="40% - Accent5 2 6 2 3 4" xfId="46203"/>
    <cellStyle name="40% - Accent5 2 6 2 4" xfId="10570"/>
    <cellStyle name="40% - Accent5 2 6 2 4 2" xfId="18848"/>
    <cellStyle name="40% - Accent5 2 6 2 4 2 2" xfId="37910"/>
    <cellStyle name="40% - Accent5 2 6 2 4 2 3" xfId="56971"/>
    <cellStyle name="40% - Accent5 2 6 2 4 3" xfId="29632"/>
    <cellStyle name="40% - Accent5 2 6 2 4 4" xfId="48693"/>
    <cellStyle name="40% - Accent5 2 6 2 5" xfId="5007"/>
    <cellStyle name="40% - Accent5 2 6 2 5 2" xfId="24117"/>
    <cellStyle name="40% - Accent5 2 6 2 5 3" xfId="43178"/>
    <cellStyle name="40% - Accent5 2 6 2 6" xfId="13333"/>
    <cellStyle name="40% - Accent5 2 6 2 6 2" xfId="32395"/>
    <cellStyle name="40% - Accent5 2 6 2 6 3" xfId="51456"/>
    <cellStyle name="40% - Accent5 2 6 2 7" xfId="21354"/>
    <cellStyle name="40% - Accent5 2 6 2 8" xfId="40415"/>
    <cellStyle name="40% - Accent5 2 6 3" xfId="2002"/>
    <cellStyle name="40% - Accent5 2 6 3 2" xfId="2003"/>
    <cellStyle name="40% - Accent5 2 6 3 2 2" xfId="8079"/>
    <cellStyle name="40% - Accent5 2 6 3 2 2 2" xfId="16361"/>
    <cellStyle name="40% - Accent5 2 6 3 2 2 2 2" xfId="35423"/>
    <cellStyle name="40% - Accent5 2 6 3 2 2 2 3" xfId="54484"/>
    <cellStyle name="40% - Accent5 2 6 3 2 2 3" xfId="27145"/>
    <cellStyle name="40% - Accent5 2 6 3 2 2 4" xfId="46206"/>
    <cellStyle name="40% - Accent5 2 6 3 2 3" xfId="10573"/>
    <cellStyle name="40% - Accent5 2 6 3 2 3 2" xfId="18851"/>
    <cellStyle name="40% - Accent5 2 6 3 2 3 2 2" xfId="37913"/>
    <cellStyle name="40% - Accent5 2 6 3 2 3 2 3" xfId="56974"/>
    <cellStyle name="40% - Accent5 2 6 3 2 3 3" xfId="29635"/>
    <cellStyle name="40% - Accent5 2 6 3 2 3 4" xfId="48696"/>
    <cellStyle name="40% - Accent5 2 6 3 2 4" xfId="5010"/>
    <cellStyle name="40% - Accent5 2 6 3 2 4 2" xfId="24120"/>
    <cellStyle name="40% - Accent5 2 6 3 2 4 3" xfId="43181"/>
    <cellStyle name="40% - Accent5 2 6 3 2 5" xfId="13336"/>
    <cellStyle name="40% - Accent5 2 6 3 2 5 2" xfId="32398"/>
    <cellStyle name="40% - Accent5 2 6 3 2 5 3" xfId="51459"/>
    <cellStyle name="40% - Accent5 2 6 3 2 6" xfId="21357"/>
    <cellStyle name="40% - Accent5 2 6 3 2 7" xfId="40418"/>
    <cellStyle name="40% - Accent5 2 6 3 3" xfId="8078"/>
    <cellStyle name="40% - Accent5 2 6 3 3 2" xfId="16360"/>
    <cellStyle name="40% - Accent5 2 6 3 3 2 2" xfId="35422"/>
    <cellStyle name="40% - Accent5 2 6 3 3 2 3" xfId="54483"/>
    <cellStyle name="40% - Accent5 2 6 3 3 3" xfId="27144"/>
    <cellStyle name="40% - Accent5 2 6 3 3 4" xfId="46205"/>
    <cellStyle name="40% - Accent5 2 6 3 4" xfId="10572"/>
    <cellStyle name="40% - Accent5 2 6 3 4 2" xfId="18850"/>
    <cellStyle name="40% - Accent5 2 6 3 4 2 2" xfId="37912"/>
    <cellStyle name="40% - Accent5 2 6 3 4 2 3" xfId="56973"/>
    <cellStyle name="40% - Accent5 2 6 3 4 3" xfId="29634"/>
    <cellStyle name="40% - Accent5 2 6 3 4 4" xfId="48695"/>
    <cellStyle name="40% - Accent5 2 6 3 5" xfId="5009"/>
    <cellStyle name="40% - Accent5 2 6 3 5 2" xfId="24119"/>
    <cellStyle name="40% - Accent5 2 6 3 5 3" xfId="43180"/>
    <cellStyle name="40% - Accent5 2 6 3 6" xfId="13335"/>
    <cellStyle name="40% - Accent5 2 6 3 6 2" xfId="32397"/>
    <cellStyle name="40% - Accent5 2 6 3 6 3" xfId="51458"/>
    <cellStyle name="40% - Accent5 2 6 3 7" xfId="21356"/>
    <cellStyle name="40% - Accent5 2 6 3 8" xfId="40417"/>
    <cellStyle name="40% - Accent5 2 6 4" xfId="2004"/>
    <cellStyle name="40% - Accent5 2 6 4 2" xfId="8080"/>
    <cellStyle name="40% - Accent5 2 6 4 2 2" xfId="16362"/>
    <cellStyle name="40% - Accent5 2 6 4 2 2 2" xfId="35424"/>
    <cellStyle name="40% - Accent5 2 6 4 2 2 3" xfId="54485"/>
    <cellStyle name="40% - Accent5 2 6 4 2 3" xfId="27146"/>
    <cellStyle name="40% - Accent5 2 6 4 2 4" xfId="46207"/>
    <cellStyle name="40% - Accent5 2 6 4 3" xfId="10574"/>
    <cellStyle name="40% - Accent5 2 6 4 3 2" xfId="18852"/>
    <cellStyle name="40% - Accent5 2 6 4 3 2 2" xfId="37914"/>
    <cellStyle name="40% - Accent5 2 6 4 3 2 3" xfId="56975"/>
    <cellStyle name="40% - Accent5 2 6 4 3 3" xfId="29636"/>
    <cellStyle name="40% - Accent5 2 6 4 3 4" xfId="48697"/>
    <cellStyle name="40% - Accent5 2 6 4 4" xfId="5011"/>
    <cellStyle name="40% - Accent5 2 6 4 4 2" xfId="24121"/>
    <cellStyle name="40% - Accent5 2 6 4 4 3" xfId="43182"/>
    <cellStyle name="40% - Accent5 2 6 4 5" xfId="13337"/>
    <cellStyle name="40% - Accent5 2 6 4 5 2" xfId="32399"/>
    <cellStyle name="40% - Accent5 2 6 4 5 3" xfId="51460"/>
    <cellStyle name="40% - Accent5 2 6 4 6" xfId="21358"/>
    <cellStyle name="40% - Accent5 2 6 4 7" xfId="40419"/>
    <cellStyle name="40% - Accent5 2 6 5" xfId="2005"/>
    <cellStyle name="40% - Accent5 2 6 5 2" xfId="8081"/>
    <cellStyle name="40% - Accent5 2 6 5 2 2" xfId="16363"/>
    <cellStyle name="40% - Accent5 2 6 5 2 2 2" xfId="35425"/>
    <cellStyle name="40% - Accent5 2 6 5 2 2 3" xfId="54486"/>
    <cellStyle name="40% - Accent5 2 6 5 2 3" xfId="27147"/>
    <cellStyle name="40% - Accent5 2 6 5 2 4" xfId="46208"/>
    <cellStyle name="40% - Accent5 2 6 5 3" xfId="10575"/>
    <cellStyle name="40% - Accent5 2 6 5 3 2" xfId="18853"/>
    <cellStyle name="40% - Accent5 2 6 5 3 2 2" xfId="37915"/>
    <cellStyle name="40% - Accent5 2 6 5 3 2 3" xfId="56976"/>
    <cellStyle name="40% - Accent5 2 6 5 3 3" xfId="29637"/>
    <cellStyle name="40% - Accent5 2 6 5 3 4" xfId="48698"/>
    <cellStyle name="40% - Accent5 2 6 5 4" xfId="5012"/>
    <cellStyle name="40% - Accent5 2 6 5 4 2" xfId="24122"/>
    <cellStyle name="40% - Accent5 2 6 5 4 3" xfId="43183"/>
    <cellStyle name="40% - Accent5 2 6 5 5" xfId="13338"/>
    <cellStyle name="40% - Accent5 2 6 5 5 2" xfId="32400"/>
    <cellStyle name="40% - Accent5 2 6 5 5 3" xfId="51461"/>
    <cellStyle name="40% - Accent5 2 6 5 6" xfId="21359"/>
    <cellStyle name="40% - Accent5 2 6 5 7" xfId="40420"/>
    <cellStyle name="40% - Accent5 2 6 6" xfId="5013"/>
    <cellStyle name="40% - Accent5 2 6 6 2" xfId="13339"/>
    <cellStyle name="40% - Accent5 2 6 6 2 2" xfId="32401"/>
    <cellStyle name="40% - Accent5 2 6 6 2 3" xfId="51462"/>
    <cellStyle name="40% - Accent5 2 6 6 3" xfId="24123"/>
    <cellStyle name="40% - Accent5 2 6 6 4" xfId="43184"/>
    <cellStyle name="40% - Accent5 2 6 7" xfId="5946"/>
    <cellStyle name="40% - Accent5 2 6 7 2" xfId="14228"/>
    <cellStyle name="40% - Accent5 2 6 7 2 2" xfId="33290"/>
    <cellStyle name="40% - Accent5 2 6 7 2 3" xfId="52351"/>
    <cellStyle name="40% - Accent5 2 6 7 3" xfId="25012"/>
    <cellStyle name="40% - Accent5 2 6 7 4" xfId="44073"/>
    <cellStyle name="40% - Accent5 2 6 8" xfId="8075"/>
    <cellStyle name="40% - Accent5 2 6 8 2" xfId="16357"/>
    <cellStyle name="40% - Accent5 2 6 8 2 2" xfId="35419"/>
    <cellStyle name="40% - Accent5 2 6 8 2 3" xfId="54480"/>
    <cellStyle name="40% - Accent5 2 6 8 3" xfId="27141"/>
    <cellStyle name="40% - Accent5 2 6 8 4" xfId="46202"/>
    <cellStyle name="40% - Accent5 2 6 9" xfId="10569"/>
    <cellStyle name="40% - Accent5 2 6 9 2" xfId="18847"/>
    <cellStyle name="40% - Accent5 2 6 9 2 2" xfId="37909"/>
    <cellStyle name="40% - Accent5 2 6 9 2 3" xfId="56970"/>
    <cellStyle name="40% - Accent5 2 6 9 3" xfId="29631"/>
    <cellStyle name="40% - Accent5 2 6 9 4" xfId="48692"/>
    <cellStyle name="40% - Accent5 2 7" xfId="2006"/>
    <cellStyle name="40% - Accent5 2 7 10" xfId="13340"/>
    <cellStyle name="40% - Accent5 2 7 10 2" xfId="32402"/>
    <cellStyle name="40% - Accent5 2 7 10 3" xfId="51463"/>
    <cellStyle name="40% - Accent5 2 7 11" xfId="21360"/>
    <cellStyle name="40% - Accent5 2 7 12" xfId="40421"/>
    <cellStyle name="40% - Accent5 2 7 2" xfId="2007"/>
    <cellStyle name="40% - Accent5 2 7 2 2" xfId="2008"/>
    <cellStyle name="40% - Accent5 2 7 2 2 2" xfId="8084"/>
    <cellStyle name="40% - Accent5 2 7 2 2 2 2" xfId="16366"/>
    <cellStyle name="40% - Accent5 2 7 2 2 2 2 2" xfId="35428"/>
    <cellStyle name="40% - Accent5 2 7 2 2 2 2 3" xfId="54489"/>
    <cellStyle name="40% - Accent5 2 7 2 2 2 3" xfId="27150"/>
    <cellStyle name="40% - Accent5 2 7 2 2 2 4" xfId="46211"/>
    <cellStyle name="40% - Accent5 2 7 2 2 3" xfId="10578"/>
    <cellStyle name="40% - Accent5 2 7 2 2 3 2" xfId="18856"/>
    <cellStyle name="40% - Accent5 2 7 2 2 3 2 2" xfId="37918"/>
    <cellStyle name="40% - Accent5 2 7 2 2 3 2 3" xfId="56979"/>
    <cellStyle name="40% - Accent5 2 7 2 2 3 3" xfId="29640"/>
    <cellStyle name="40% - Accent5 2 7 2 2 3 4" xfId="48701"/>
    <cellStyle name="40% - Accent5 2 7 2 2 4" xfId="5016"/>
    <cellStyle name="40% - Accent5 2 7 2 2 4 2" xfId="24126"/>
    <cellStyle name="40% - Accent5 2 7 2 2 4 3" xfId="43187"/>
    <cellStyle name="40% - Accent5 2 7 2 2 5" xfId="13342"/>
    <cellStyle name="40% - Accent5 2 7 2 2 5 2" xfId="32404"/>
    <cellStyle name="40% - Accent5 2 7 2 2 5 3" xfId="51465"/>
    <cellStyle name="40% - Accent5 2 7 2 2 6" xfId="21362"/>
    <cellStyle name="40% - Accent5 2 7 2 2 7" xfId="40423"/>
    <cellStyle name="40% - Accent5 2 7 2 3" xfId="8083"/>
    <cellStyle name="40% - Accent5 2 7 2 3 2" xfId="16365"/>
    <cellStyle name="40% - Accent5 2 7 2 3 2 2" xfId="35427"/>
    <cellStyle name="40% - Accent5 2 7 2 3 2 3" xfId="54488"/>
    <cellStyle name="40% - Accent5 2 7 2 3 3" xfId="27149"/>
    <cellStyle name="40% - Accent5 2 7 2 3 4" xfId="46210"/>
    <cellStyle name="40% - Accent5 2 7 2 4" xfId="10577"/>
    <cellStyle name="40% - Accent5 2 7 2 4 2" xfId="18855"/>
    <cellStyle name="40% - Accent5 2 7 2 4 2 2" xfId="37917"/>
    <cellStyle name="40% - Accent5 2 7 2 4 2 3" xfId="56978"/>
    <cellStyle name="40% - Accent5 2 7 2 4 3" xfId="29639"/>
    <cellStyle name="40% - Accent5 2 7 2 4 4" xfId="48700"/>
    <cellStyle name="40% - Accent5 2 7 2 5" xfId="5015"/>
    <cellStyle name="40% - Accent5 2 7 2 5 2" xfId="24125"/>
    <cellStyle name="40% - Accent5 2 7 2 5 3" xfId="43186"/>
    <cellStyle name="40% - Accent5 2 7 2 6" xfId="13341"/>
    <cellStyle name="40% - Accent5 2 7 2 6 2" xfId="32403"/>
    <cellStyle name="40% - Accent5 2 7 2 6 3" xfId="51464"/>
    <cellStyle name="40% - Accent5 2 7 2 7" xfId="21361"/>
    <cellStyle name="40% - Accent5 2 7 2 8" xfId="40422"/>
    <cellStyle name="40% - Accent5 2 7 3" xfId="2009"/>
    <cellStyle name="40% - Accent5 2 7 3 2" xfId="8085"/>
    <cellStyle name="40% - Accent5 2 7 3 2 2" xfId="16367"/>
    <cellStyle name="40% - Accent5 2 7 3 2 2 2" xfId="35429"/>
    <cellStyle name="40% - Accent5 2 7 3 2 2 3" xfId="54490"/>
    <cellStyle name="40% - Accent5 2 7 3 2 3" xfId="27151"/>
    <cellStyle name="40% - Accent5 2 7 3 2 4" xfId="46212"/>
    <cellStyle name="40% - Accent5 2 7 3 3" xfId="10579"/>
    <cellStyle name="40% - Accent5 2 7 3 3 2" xfId="18857"/>
    <cellStyle name="40% - Accent5 2 7 3 3 2 2" xfId="37919"/>
    <cellStyle name="40% - Accent5 2 7 3 3 2 3" xfId="56980"/>
    <cellStyle name="40% - Accent5 2 7 3 3 3" xfId="29641"/>
    <cellStyle name="40% - Accent5 2 7 3 3 4" xfId="48702"/>
    <cellStyle name="40% - Accent5 2 7 3 4" xfId="5017"/>
    <cellStyle name="40% - Accent5 2 7 3 4 2" xfId="24127"/>
    <cellStyle name="40% - Accent5 2 7 3 4 3" xfId="43188"/>
    <cellStyle name="40% - Accent5 2 7 3 5" xfId="13343"/>
    <cellStyle name="40% - Accent5 2 7 3 5 2" xfId="32405"/>
    <cellStyle name="40% - Accent5 2 7 3 5 3" xfId="51466"/>
    <cellStyle name="40% - Accent5 2 7 3 6" xfId="21363"/>
    <cellStyle name="40% - Accent5 2 7 3 7" xfId="40424"/>
    <cellStyle name="40% - Accent5 2 7 4" xfId="2010"/>
    <cellStyle name="40% - Accent5 2 7 4 2" xfId="8086"/>
    <cellStyle name="40% - Accent5 2 7 4 2 2" xfId="16368"/>
    <cellStyle name="40% - Accent5 2 7 4 2 2 2" xfId="35430"/>
    <cellStyle name="40% - Accent5 2 7 4 2 2 3" xfId="54491"/>
    <cellStyle name="40% - Accent5 2 7 4 2 3" xfId="27152"/>
    <cellStyle name="40% - Accent5 2 7 4 2 4" xfId="46213"/>
    <cellStyle name="40% - Accent5 2 7 4 3" xfId="10580"/>
    <cellStyle name="40% - Accent5 2 7 4 3 2" xfId="18858"/>
    <cellStyle name="40% - Accent5 2 7 4 3 2 2" xfId="37920"/>
    <cellStyle name="40% - Accent5 2 7 4 3 2 3" xfId="56981"/>
    <cellStyle name="40% - Accent5 2 7 4 3 3" xfId="29642"/>
    <cellStyle name="40% - Accent5 2 7 4 3 4" xfId="48703"/>
    <cellStyle name="40% - Accent5 2 7 4 4" xfId="5018"/>
    <cellStyle name="40% - Accent5 2 7 4 4 2" xfId="24128"/>
    <cellStyle name="40% - Accent5 2 7 4 4 3" xfId="43189"/>
    <cellStyle name="40% - Accent5 2 7 4 5" xfId="13344"/>
    <cellStyle name="40% - Accent5 2 7 4 5 2" xfId="32406"/>
    <cellStyle name="40% - Accent5 2 7 4 5 3" xfId="51467"/>
    <cellStyle name="40% - Accent5 2 7 4 6" xfId="21364"/>
    <cellStyle name="40% - Accent5 2 7 4 7" xfId="40425"/>
    <cellStyle name="40% - Accent5 2 7 5" xfId="5019"/>
    <cellStyle name="40% - Accent5 2 7 5 2" xfId="13345"/>
    <cellStyle name="40% - Accent5 2 7 5 2 2" xfId="32407"/>
    <cellStyle name="40% - Accent5 2 7 5 2 3" xfId="51468"/>
    <cellStyle name="40% - Accent5 2 7 5 3" xfId="24129"/>
    <cellStyle name="40% - Accent5 2 7 5 4" xfId="43190"/>
    <cellStyle name="40% - Accent5 2 7 6" xfId="5731"/>
    <cellStyle name="40% - Accent5 2 7 6 2" xfId="14017"/>
    <cellStyle name="40% - Accent5 2 7 6 2 2" xfId="33079"/>
    <cellStyle name="40% - Accent5 2 7 6 2 3" xfId="52140"/>
    <cellStyle name="40% - Accent5 2 7 6 3" xfId="24801"/>
    <cellStyle name="40% - Accent5 2 7 6 4" xfId="43862"/>
    <cellStyle name="40% - Accent5 2 7 7" xfId="8082"/>
    <cellStyle name="40% - Accent5 2 7 7 2" xfId="16364"/>
    <cellStyle name="40% - Accent5 2 7 7 2 2" xfId="35426"/>
    <cellStyle name="40% - Accent5 2 7 7 2 3" xfId="54487"/>
    <cellStyle name="40% - Accent5 2 7 7 3" xfId="27148"/>
    <cellStyle name="40% - Accent5 2 7 7 4" xfId="46209"/>
    <cellStyle name="40% - Accent5 2 7 8" xfId="10576"/>
    <cellStyle name="40% - Accent5 2 7 8 2" xfId="18854"/>
    <cellStyle name="40% - Accent5 2 7 8 2 2" xfId="37916"/>
    <cellStyle name="40% - Accent5 2 7 8 2 3" xfId="56977"/>
    <cellStyle name="40% - Accent5 2 7 8 3" xfId="29638"/>
    <cellStyle name="40% - Accent5 2 7 8 4" xfId="48699"/>
    <cellStyle name="40% - Accent5 2 7 9" xfId="5014"/>
    <cellStyle name="40% - Accent5 2 7 9 2" xfId="24124"/>
    <cellStyle name="40% - Accent5 2 7 9 3" xfId="43185"/>
    <cellStyle name="40% - Accent5 2 8" xfId="2011"/>
    <cellStyle name="40% - Accent5 2 8 2" xfId="2012"/>
    <cellStyle name="40% - Accent5 2 8 2 2" xfId="8088"/>
    <cellStyle name="40% - Accent5 2 8 2 2 2" xfId="16370"/>
    <cellStyle name="40% - Accent5 2 8 2 2 2 2" xfId="35432"/>
    <cellStyle name="40% - Accent5 2 8 2 2 2 3" xfId="54493"/>
    <cellStyle name="40% - Accent5 2 8 2 2 3" xfId="27154"/>
    <cellStyle name="40% - Accent5 2 8 2 2 4" xfId="46215"/>
    <cellStyle name="40% - Accent5 2 8 2 3" xfId="10582"/>
    <cellStyle name="40% - Accent5 2 8 2 3 2" xfId="18860"/>
    <cellStyle name="40% - Accent5 2 8 2 3 2 2" xfId="37922"/>
    <cellStyle name="40% - Accent5 2 8 2 3 2 3" xfId="56983"/>
    <cellStyle name="40% - Accent5 2 8 2 3 3" xfId="29644"/>
    <cellStyle name="40% - Accent5 2 8 2 3 4" xfId="48705"/>
    <cellStyle name="40% - Accent5 2 8 2 4" xfId="5021"/>
    <cellStyle name="40% - Accent5 2 8 2 4 2" xfId="24131"/>
    <cellStyle name="40% - Accent5 2 8 2 4 3" xfId="43192"/>
    <cellStyle name="40% - Accent5 2 8 2 5" xfId="13347"/>
    <cellStyle name="40% - Accent5 2 8 2 5 2" xfId="32409"/>
    <cellStyle name="40% - Accent5 2 8 2 5 3" xfId="51470"/>
    <cellStyle name="40% - Accent5 2 8 2 6" xfId="21366"/>
    <cellStyle name="40% - Accent5 2 8 2 7" xfId="40427"/>
    <cellStyle name="40% - Accent5 2 8 3" xfId="8087"/>
    <cellStyle name="40% - Accent5 2 8 3 2" xfId="16369"/>
    <cellStyle name="40% - Accent5 2 8 3 2 2" xfId="35431"/>
    <cellStyle name="40% - Accent5 2 8 3 2 3" xfId="54492"/>
    <cellStyle name="40% - Accent5 2 8 3 3" xfId="27153"/>
    <cellStyle name="40% - Accent5 2 8 3 4" xfId="46214"/>
    <cellStyle name="40% - Accent5 2 8 4" xfId="10581"/>
    <cellStyle name="40% - Accent5 2 8 4 2" xfId="18859"/>
    <cellStyle name="40% - Accent5 2 8 4 2 2" xfId="37921"/>
    <cellStyle name="40% - Accent5 2 8 4 2 3" xfId="56982"/>
    <cellStyle name="40% - Accent5 2 8 4 3" xfId="29643"/>
    <cellStyle name="40% - Accent5 2 8 4 4" xfId="48704"/>
    <cellStyle name="40% - Accent5 2 8 5" xfId="5020"/>
    <cellStyle name="40% - Accent5 2 8 5 2" xfId="24130"/>
    <cellStyle name="40% - Accent5 2 8 5 3" xfId="43191"/>
    <cellStyle name="40% - Accent5 2 8 6" xfId="13346"/>
    <cellStyle name="40% - Accent5 2 8 6 2" xfId="32408"/>
    <cellStyle name="40% - Accent5 2 8 6 3" xfId="51469"/>
    <cellStyle name="40% - Accent5 2 8 7" xfId="21365"/>
    <cellStyle name="40% - Accent5 2 8 8" xfId="40426"/>
    <cellStyle name="40% - Accent5 2 9" xfId="2013"/>
    <cellStyle name="40% - Accent5 2 9 2" xfId="2014"/>
    <cellStyle name="40% - Accent5 2 9 2 2" xfId="8090"/>
    <cellStyle name="40% - Accent5 2 9 2 2 2" xfId="16372"/>
    <cellStyle name="40% - Accent5 2 9 2 2 2 2" xfId="35434"/>
    <cellStyle name="40% - Accent5 2 9 2 2 2 3" xfId="54495"/>
    <cellStyle name="40% - Accent5 2 9 2 2 3" xfId="27156"/>
    <cellStyle name="40% - Accent5 2 9 2 2 4" xfId="46217"/>
    <cellStyle name="40% - Accent5 2 9 2 3" xfId="10584"/>
    <cellStyle name="40% - Accent5 2 9 2 3 2" xfId="18862"/>
    <cellStyle name="40% - Accent5 2 9 2 3 2 2" xfId="37924"/>
    <cellStyle name="40% - Accent5 2 9 2 3 2 3" xfId="56985"/>
    <cellStyle name="40% - Accent5 2 9 2 3 3" xfId="29646"/>
    <cellStyle name="40% - Accent5 2 9 2 3 4" xfId="48707"/>
    <cellStyle name="40% - Accent5 2 9 2 4" xfId="5023"/>
    <cellStyle name="40% - Accent5 2 9 2 4 2" xfId="24133"/>
    <cellStyle name="40% - Accent5 2 9 2 4 3" xfId="43194"/>
    <cellStyle name="40% - Accent5 2 9 2 5" xfId="13349"/>
    <cellStyle name="40% - Accent5 2 9 2 5 2" xfId="32411"/>
    <cellStyle name="40% - Accent5 2 9 2 5 3" xfId="51472"/>
    <cellStyle name="40% - Accent5 2 9 2 6" xfId="21368"/>
    <cellStyle name="40% - Accent5 2 9 2 7" xfId="40429"/>
    <cellStyle name="40% - Accent5 2 9 3" xfId="8089"/>
    <cellStyle name="40% - Accent5 2 9 3 2" xfId="16371"/>
    <cellStyle name="40% - Accent5 2 9 3 2 2" xfId="35433"/>
    <cellStyle name="40% - Accent5 2 9 3 2 3" xfId="54494"/>
    <cellStyle name="40% - Accent5 2 9 3 3" xfId="27155"/>
    <cellStyle name="40% - Accent5 2 9 3 4" xfId="46216"/>
    <cellStyle name="40% - Accent5 2 9 4" xfId="10583"/>
    <cellStyle name="40% - Accent5 2 9 4 2" xfId="18861"/>
    <cellStyle name="40% - Accent5 2 9 4 2 2" xfId="37923"/>
    <cellStyle name="40% - Accent5 2 9 4 2 3" xfId="56984"/>
    <cellStyle name="40% - Accent5 2 9 4 3" xfId="29645"/>
    <cellStyle name="40% - Accent5 2 9 4 4" xfId="48706"/>
    <cellStyle name="40% - Accent5 2 9 5" xfId="5022"/>
    <cellStyle name="40% - Accent5 2 9 5 2" xfId="24132"/>
    <cellStyle name="40% - Accent5 2 9 5 3" xfId="43193"/>
    <cellStyle name="40% - Accent5 2 9 6" xfId="13348"/>
    <cellStyle name="40% - Accent5 2 9 6 2" xfId="32410"/>
    <cellStyle name="40% - Accent5 2 9 6 3" xfId="51471"/>
    <cellStyle name="40% - Accent5 2 9 7" xfId="21367"/>
    <cellStyle name="40% - Accent5 2 9 8" xfId="40428"/>
    <cellStyle name="40% - Accent5 20" xfId="4901"/>
    <cellStyle name="40% - Accent5 20 2" xfId="24011"/>
    <cellStyle name="40% - Accent5 20 3" xfId="43072"/>
    <cellStyle name="40% - Accent5 21" xfId="13227"/>
    <cellStyle name="40% - Accent5 21 2" xfId="32289"/>
    <cellStyle name="40% - Accent5 21 3" xfId="51350"/>
    <cellStyle name="40% - Accent5 22" xfId="19351"/>
    <cellStyle name="40% - Accent5 22 2" xfId="38412"/>
    <cellStyle name="40% - Accent5 22 3" xfId="57473"/>
    <cellStyle name="40% - Accent5 23" xfId="21265"/>
    <cellStyle name="40% - Accent5 24" xfId="40326"/>
    <cellStyle name="40% - Accent5 3" xfId="2015"/>
    <cellStyle name="40% - Accent5 3 10" xfId="5659"/>
    <cellStyle name="40% - Accent5 3 10 2" xfId="13946"/>
    <cellStyle name="40% - Accent5 3 10 2 2" xfId="33008"/>
    <cellStyle name="40% - Accent5 3 10 2 3" xfId="52069"/>
    <cellStyle name="40% - Accent5 3 10 3" xfId="24730"/>
    <cellStyle name="40% - Accent5 3 10 4" xfId="43791"/>
    <cellStyle name="40% - Accent5 3 11" xfId="8091"/>
    <cellStyle name="40% - Accent5 3 11 2" xfId="16373"/>
    <cellStyle name="40% - Accent5 3 11 2 2" xfId="35435"/>
    <cellStyle name="40% - Accent5 3 11 2 3" xfId="54496"/>
    <cellStyle name="40% - Accent5 3 11 3" xfId="27157"/>
    <cellStyle name="40% - Accent5 3 11 4" xfId="46218"/>
    <cellStyle name="40% - Accent5 3 12" xfId="10585"/>
    <cellStyle name="40% - Accent5 3 12 2" xfId="18863"/>
    <cellStyle name="40% - Accent5 3 12 2 2" xfId="37925"/>
    <cellStyle name="40% - Accent5 3 12 2 3" xfId="56986"/>
    <cellStyle name="40% - Accent5 3 12 3" xfId="29647"/>
    <cellStyle name="40% - Accent5 3 12 4" xfId="48708"/>
    <cellStyle name="40% - Accent5 3 13" xfId="5024"/>
    <cellStyle name="40% - Accent5 3 13 2" xfId="24134"/>
    <cellStyle name="40% - Accent5 3 13 3" xfId="43195"/>
    <cellStyle name="40% - Accent5 3 14" xfId="13350"/>
    <cellStyle name="40% - Accent5 3 14 2" xfId="32412"/>
    <cellStyle name="40% - Accent5 3 14 3" xfId="51473"/>
    <cellStyle name="40% - Accent5 3 15" xfId="21369"/>
    <cellStyle name="40% - Accent5 3 16" xfId="40430"/>
    <cellStyle name="40% - Accent5 3 2" xfId="2016"/>
    <cellStyle name="40% - Accent5 3 2 10" xfId="5025"/>
    <cellStyle name="40% - Accent5 3 2 10 2" xfId="24135"/>
    <cellStyle name="40% - Accent5 3 2 10 3" xfId="43196"/>
    <cellStyle name="40% - Accent5 3 2 11" xfId="13351"/>
    <cellStyle name="40% - Accent5 3 2 11 2" xfId="32413"/>
    <cellStyle name="40% - Accent5 3 2 11 3" xfId="51474"/>
    <cellStyle name="40% - Accent5 3 2 12" xfId="21370"/>
    <cellStyle name="40% - Accent5 3 2 13" xfId="40431"/>
    <cellStyle name="40% - Accent5 3 2 2" xfId="2017"/>
    <cellStyle name="40% - Accent5 3 2 2 2" xfId="2018"/>
    <cellStyle name="40% - Accent5 3 2 2 2 2" xfId="8094"/>
    <cellStyle name="40% - Accent5 3 2 2 2 2 2" xfId="16376"/>
    <cellStyle name="40% - Accent5 3 2 2 2 2 2 2" xfId="35438"/>
    <cellStyle name="40% - Accent5 3 2 2 2 2 2 3" xfId="54499"/>
    <cellStyle name="40% - Accent5 3 2 2 2 2 3" xfId="27160"/>
    <cellStyle name="40% - Accent5 3 2 2 2 2 4" xfId="46221"/>
    <cellStyle name="40% - Accent5 3 2 2 2 3" xfId="10588"/>
    <cellStyle name="40% - Accent5 3 2 2 2 3 2" xfId="18866"/>
    <cellStyle name="40% - Accent5 3 2 2 2 3 2 2" xfId="37928"/>
    <cellStyle name="40% - Accent5 3 2 2 2 3 2 3" xfId="56989"/>
    <cellStyle name="40% - Accent5 3 2 2 2 3 3" xfId="29650"/>
    <cellStyle name="40% - Accent5 3 2 2 2 3 4" xfId="48711"/>
    <cellStyle name="40% - Accent5 3 2 2 2 4" xfId="5027"/>
    <cellStyle name="40% - Accent5 3 2 2 2 4 2" xfId="24137"/>
    <cellStyle name="40% - Accent5 3 2 2 2 4 3" xfId="43198"/>
    <cellStyle name="40% - Accent5 3 2 2 2 5" xfId="13353"/>
    <cellStyle name="40% - Accent5 3 2 2 2 5 2" xfId="32415"/>
    <cellStyle name="40% - Accent5 3 2 2 2 5 3" xfId="51476"/>
    <cellStyle name="40% - Accent5 3 2 2 2 6" xfId="21372"/>
    <cellStyle name="40% - Accent5 3 2 2 2 7" xfId="40433"/>
    <cellStyle name="40% - Accent5 3 2 2 3" xfId="8093"/>
    <cellStyle name="40% - Accent5 3 2 2 3 2" xfId="16375"/>
    <cellStyle name="40% - Accent5 3 2 2 3 2 2" xfId="35437"/>
    <cellStyle name="40% - Accent5 3 2 2 3 2 3" xfId="54498"/>
    <cellStyle name="40% - Accent5 3 2 2 3 3" xfId="27159"/>
    <cellStyle name="40% - Accent5 3 2 2 3 4" xfId="46220"/>
    <cellStyle name="40% - Accent5 3 2 2 4" xfId="10587"/>
    <cellStyle name="40% - Accent5 3 2 2 4 2" xfId="18865"/>
    <cellStyle name="40% - Accent5 3 2 2 4 2 2" xfId="37927"/>
    <cellStyle name="40% - Accent5 3 2 2 4 2 3" xfId="56988"/>
    <cellStyle name="40% - Accent5 3 2 2 4 3" xfId="29649"/>
    <cellStyle name="40% - Accent5 3 2 2 4 4" xfId="48710"/>
    <cellStyle name="40% - Accent5 3 2 2 5" xfId="5026"/>
    <cellStyle name="40% - Accent5 3 2 2 5 2" xfId="24136"/>
    <cellStyle name="40% - Accent5 3 2 2 5 3" xfId="43197"/>
    <cellStyle name="40% - Accent5 3 2 2 6" xfId="13352"/>
    <cellStyle name="40% - Accent5 3 2 2 6 2" xfId="32414"/>
    <cellStyle name="40% - Accent5 3 2 2 6 3" xfId="51475"/>
    <cellStyle name="40% - Accent5 3 2 2 7" xfId="21371"/>
    <cellStyle name="40% - Accent5 3 2 2 8" xfId="40432"/>
    <cellStyle name="40% - Accent5 3 2 3" xfId="2019"/>
    <cellStyle name="40% - Accent5 3 2 3 2" xfId="2020"/>
    <cellStyle name="40% - Accent5 3 2 3 2 2" xfId="8096"/>
    <cellStyle name="40% - Accent5 3 2 3 2 2 2" xfId="16378"/>
    <cellStyle name="40% - Accent5 3 2 3 2 2 2 2" xfId="35440"/>
    <cellStyle name="40% - Accent5 3 2 3 2 2 2 3" xfId="54501"/>
    <cellStyle name="40% - Accent5 3 2 3 2 2 3" xfId="27162"/>
    <cellStyle name="40% - Accent5 3 2 3 2 2 4" xfId="46223"/>
    <cellStyle name="40% - Accent5 3 2 3 2 3" xfId="10590"/>
    <cellStyle name="40% - Accent5 3 2 3 2 3 2" xfId="18868"/>
    <cellStyle name="40% - Accent5 3 2 3 2 3 2 2" xfId="37930"/>
    <cellStyle name="40% - Accent5 3 2 3 2 3 2 3" xfId="56991"/>
    <cellStyle name="40% - Accent5 3 2 3 2 3 3" xfId="29652"/>
    <cellStyle name="40% - Accent5 3 2 3 2 3 4" xfId="48713"/>
    <cellStyle name="40% - Accent5 3 2 3 2 4" xfId="5029"/>
    <cellStyle name="40% - Accent5 3 2 3 2 4 2" xfId="24139"/>
    <cellStyle name="40% - Accent5 3 2 3 2 4 3" xfId="43200"/>
    <cellStyle name="40% - Accent5 3 2 3 2 5" xfId="13355"/>
    <cellStyle name="40% - Accent5 3 2 3 2 5 2" xfId="32417"/>
    <cellStyle name="40% - Accent5 3 2 3 2 5 3" xfId="51478"/>
    <cellStyle name="40% - Accent5 3 2 3 2 6" xfId="21374"/>
    <cellStyle name="40% - Accent5 3 2 3 2 7" xfId="40435"/>
    <cellStyle name="40% - Accent5 3 2 3 3" xfId="8095"/>
    <cellStyle name="40% - Accent5 3 2 3 3 2" xfId="16377"/>
    <cellStyle name="40% - Accent5 3 2 3 3 2 2" xfId="35439"/>
    <cellStyle name="40% - Accent5 3 2 3 3 2 3" xfId="54500"/>
    <cellStyle name="40% - Accent5 3 2 3 3 3" xfId="27161"/>
    <cellStyle name="40% - Accent5 3 2 3 3 4" xfId="46222"/>
    <cellStyle name="40% - Accent5 3 2 3 4" xfId="10589"/>
    <cellStyle name="40% - Accent5 3 2 3 4 2" xfId="18867"/>
    <cellStyle name="40% - Accent5 3 2 3 4 2 2" xfId="37929"/>
    <cellStyle name="40% - Accent5 3 2 3 4 2 3" xfId="56990"/>
    <cellStyle name="40% - Accent5 3 2 3 4 3" xfId="29651"/>
    <cellStyle name="40% - Accent5 3 2 3 4 4" xfId="48712"/>
    <cellStyle name="40% - Accent5 3 2 3 5" xfId="5028"/>
    <cellStyle name="40% - Accent5 3 2 3 5 2" xfId="24138"/>
    <cellStyle name="40% - Accent5 3 2 3 5 3" xfId="43199"/>
    <cellStyle name="40% - Accent5 3 2 3 6" xfId="13354"/>
    <cellStyle name="40% - Accent5 3 2 3 6 2" xfId="32416"/>
    <cellStyle name="40% - Accent5 3 2 3 6 3" xfId="51477"/>
    <cellStyle name="40% - Accent5 3 2 3 7" xfId="21373"/>
    <cellStyle name="40% - Accent5 3 2 3 8" xfId="40434"/>
    <cellStyle name="40% - Accent5 3 2 4" xfId="2021"/>
    <cellStyle name="40% - Accent5 3 2 4 2" xfId="8097"/>
    <cellStyle name="40% - Accent5 3 2 4 2 2" xfId="16379"/>
    <cellStyle name="40% - Accent5 3 2 4 2 2 2" xfId="35441"/>
    <cellStyle name="40% - Accent5 3 2 4 2 2 3" xfId="54502"/>
    <cellStyle name="40% - Accent5 3 2 4 2 3" xfId="27163"/>
    <cellStyle name="40% - Accent5 3 2 4 2 4" xfId="46224"/>
    <cellStyle name="40% - Accent5 3 2 4 3" xfId="10591"/>
    <cellStyle name="40% - Accent5 3 2 4 3 2" xfId="18869"/>
    <cellStyle name="40% - Accent5 3 2 4 3 2 2" xfId="37931"/>
    <cellStyle name="40% - Accent5 3 2 4 3 2 3" xfId="56992"/>
    <cellStyle name="40% - Accent5 3 2 4 3 3" xfId="29653"/>
    <cellStyle name="40% - Accent5 3 2 4 3 4" xfId="48714"/>
    <cellStyle name="40% - Accent5 3 2 4 4" xfId="5030"/>
    <cellStyle name="40% - Accent5 3 2 4 4 2" xfId="24140"/>
    <cellStyle name="40% - Accent5 3 2 4 4 3" xfId="43201"/>
    <cellStyle name="40% - Accent5 3 2 4 5" xfId="13356"/>
    <cellStyle name="40% - Accent5 3 2 4 5 2" xfId="32418"/>
    <cellStyle name="40% - Accent5 3 2 4 5 3" xfId="51479"/>
    <cellStyle name="40% - Accent5 3 2 4 6" xfId="21375"/>
    <cellStyle name="40% - Accent5 3 2 4 7" xfId="40436"/>
    <cellStyle name="40% - Accent5 3 2 5" xfId="2022"/>
    <cellStyle name="40% - Accent5 3 2 5 2" xfId="8098"/>
    <cellStyle name="40% - Accent5 3 2 5 2 2" xfId="16380"/>
    <cellStyle name="40% - Accent5 3 2 5 2 2 2" xfId="35442"/>
    <cellStyle name="40% - Accent5 3 2 5 2 2 3" xfId="54503"/>
    <cellStyle name="40% - Accent5 3 2 5 2 3" xfId="27164"/>
    <cellStyle name="40% - Accent5 3 2 5 2 4" xfId="46225"/>
    <cellStyle name="40% - Accent5 3 2 5 3" xfId="10592"/>
    <cellStyle name="40% - Accent5 3 2 5 3 2" xfId="18870"/>
    <cellStyle name="40% - Accent5 3 2 5 3 2 2" xfId="37932"/>
    <cellStyle name="40% - Accent5 3 2 5 3 2 3" xfId="56993"/>
    <cellStyle name="40% - Accent5 3 2 5 3 3" xfId="29654"/>
    <cellStyle name="40% - Accent5 3 2 5 3 4" xfId="48715"/>
    <cellStyle name="40% - Accent5 3 2 5 4" xfId="5031"/>
    <cellStyle name="40% - Accent5 3 2 5 4 2" xfId="24141"/>
    <cellStyle name="40% - Accent5 3 2 5 4 3" xfId="43202"/>
    <cellStyle name="40% - Accent5 3 2 5 5" xfId="13357"/>
    <cellStyle name="40% - Accent5 3 2 5 5 2" xfId="32419"/>
    <cellStyle name="40% - Accent5 3 2 5 5 3" xfId="51480"/>
    <cellStyle name="40% - Accent5 3 2 5 6" xfId="21376"/>
    <cellStyle name="40% - Accent5 3 2 5 7" xfId="40437"/>
    <cellStyle name="40% - Accent5 3 2 6" xfId="5032"/>
    <cellStyle name="40% - Accent5 3 2 6 2" xfId="13358"/>
    <cellStyle name="40% - Accent5 3 2 6 2 2" xfId="32420"/>
    <cellStyle name="40% - Accent5 3 2 6 2 3" xfId="51481"/>
    <cellStyle name="40% - Accent5 3 2 6 3" xfId="24142"/>
    <cellStyle name="40% - Accent5 3 2 6 4" xfId="43203"/>
    <cellStyle name="40% - Accent5 3 2 7" xfId="5862"/>
    <cellStyle name="40% - Accent5 3 2 7 2" xfId="14144"/>
    <cellStyle name="40% - Accent5 3 2 7 2 2" xfId="33206"/>
    <cellStyle name="40% - Accent5 3 2 7 2 3" xfId="52267"/>
    <cellStyle name="40% - Accent5 3 2 7 3" xfId="24928"/>
    <cellStyle name="40% - Accent5 3 2 7 4" xfId="43989"/>
    <cellStyle name="40% - Accent5 3 2 8" xfId="8092"/>
    <cellStyle name="40% - Accent5 3 2 8 2" xfId="16374"/>
    <cellStyle name="40% - Accent5 3 2 8 2 2" xfId="35436"/>
    <cellStyle name="40% - Accent5 3 2 8 2 3" xfId="54497"/>
    <cellStyle name="40% - Accent5 3 2 8 3" xfId="27158"/>
    <cellStyle name="40% - Accent5 3 2 8 4" xfId="46219"/>
    <cellStyle name="40% - Accent5 3 2 9" xfId="10586"/>
    <cellStyle name="40% - Accent5 3 2 9 2" xfId="18864"/>
    <cellStyle name="40% - Accent5 3 2 9 2 2" xfId="37926"/>
    <cellStyle name="40% - Accent5 3 2 9 2 3" xfId="56987"/>
    <cellStyle name="40% - Accent5 3 2 9 3" xfId="29648"/>
    <cellStyle name="40% - Accent5 3 2 9 4" xfId="48709"/>
    <cellStyle name="40% - Accent5 3 3" xfId="2023"/>
    <cellStyle name="40% - Accent5 3 3 10" xfId="5033"/>
    <cellStyle name="40% - Accent5 3 3 10 2" xfId="24143"/>
    <cellStyle name="40% - Accent5 3 3 10 3" xfId="43204"/>
    <cellStyle name="40% - Accent5 3 3 11" xfId="13359"/>
    <cellStyle name="40% - Accent5 3 3 11 2" xfId="32421"/>
    <cellStyle name="40% - Accent5 3 3 11 3" xfId="51482"/>
    <cellStyle name="40% - Accent5 3 3 12" xfId="21377"/>
    <cellStyle name="40% - Accent5 3 3 13" xfId="40438"/>
    <cellStyle name="40% - Accent5 3 3 2" xfId="2024"/>
    <cellStyle name="40% - Accent5 3 3 2 2" xfId="2025"/>
    <cellStyle name="40% - Accent5 3 3 2 2 2" xfId="8101"/>
    <cellStyle name="40% - Accent5 3 3 2 2 2 2" xfId="16383"/>
    <cellStyle name="40% - Accent5 3 3 2 2 2 2 2" xfId="35445"/>
    <cellStyle name="40% - Accent5 3 3 2 2 2 2 3" xfId="54506"/>
    <cellStyle name="40% - Accent5 3 3 2 2 2 3" xfId="27167"/>
    <cellStyle name="40% - Accent5 3 3 2 2 2 4" xfId="46228"/>
    <cellStyle name="40% - Accent5 3 3 2 2 3" xfId="10595"/>
    <cellStyle name="40% - Accent5 3 3 2 2 3 2" xfId="18873"/>
    <cellStyle name="40% - Accent5 3 3 2 2 3 2 2" xfId="37935"/>
    <cellStyle name="40% - Accent5 3 3 2 2 3 2 3" xfId="56996"/>
    <cellStyle name="40% - Accent5 3 3 2 2 3 3" xfId="29657"/>
    <cellStyle name="40% - Accent5 3 3 2 2 3 4" xfId="48718"/>
    <cellStyle name="40% - Accent5 3 3 2 2 4" xfId="5035"/>
    <cellStyle name="40% - Accent5 3 3 2 2 4 2" xfId="24145"/>
    <cellStyle name="40% - Accent5 3 3 2 2 4 3" xfId="43206"/>
    <cellStyle name="40% - Accent5 3 3 2 2 5" xfId="13361"/>
    <cellStyle name="40% - Accent5 3 3 2 2 5 2" xfId="32423"/>
    <cellStyle name="40% - Accent5 3 3 2 2 5 3" xfId="51484"/>
    <cellStyle name="40% - Accent5 3 3 2 2 6" xfId="21379"/>
    <cellStyle name="40% - Accent5 3 3 2 2 7" xfId="40440"/>
    <cellStyle name="40% - Accent5 3 3 2 3" xfId="8100"/>
    <cellStyle name="40% - Accent5 3 3 2 3 2" xfId="16382"/>
    <cellStyle name="40% - Accent5 3 3 2 3 2 2" xfId="35444"/>
    <cellStyle name="40% - Accent5 3 3 2 3 2 3" xfId="54505"/>
    <cellStyle name="40% - Accent5 3 3 2 3 3" xfId="27166"/>
    <cellStyle name="40% - Accent5 3 3 2 3 4" xfId="46227"/>
    <cellStyle name="40% - Accent5 3 3 2 4" xfId="10594"/>
    <cellStyle name="40% - Accent5 3 3 2 4 2" xfId="18872"/>
    <cellStyle name="40% - Accent5 3 3 2 4 2 2" xfId="37934"/>
    <cellStyle name="40% - Accent5 3 3 2 4 2 3" xfId="56995"/>
    <cellStyle name="40% - Accent5 3 3 2 4 3" xfId="29656"/>
    <cellStyle name="40% - Accent5 3 3 2 4 4" xfId="48717"/>
    <cellStyle name="40% - Accent5 3 3 2 5" xfId="5034"/>
    <cellStyle name="40% - Accent5 3 3 2 5 2" xfId="24144"/>
    <cellStyle name="40% - Accent5 3 3 2 5 3" xfId="43205"/>
    <cellStyle name="40% - Accent5 3 3 2 6" xfId="13360"/>
    <cellStyle name="40% - Accent5 3 3 2 6 2" xfId="32422"/>
    <cellStyle name="40% - Accent5 3 3 2 6 3" xfId="51483"/>
    <cellStyle name="40% - Accent5 3 3 2 7" xfId="21378"/>
    <cellStyle name="40% - Accent5 3 3 2 8" xfId="40439"/>
    <cellStyle name="40% - Accent5 3 3 3" xfId="2026"/>
    <cellStyle name="40% - Accent5 3 3 3 2" xfId="2027"/>
    <cellStyle name="40% - Accent5 3 3 3 2 2" xfId="8103"/>
    <cellStyle name="40% - Accent5 3 3 3 2 2 2" xfId="16385"/>
    <cellStyle name="40% - Accent5 3 3 3 2 2 2 2" xfId="35447"/>
    <cellStyle name="40% - Accent5 3 3 3 2 2 2 3" xfId="54508"/>
    <cellStyle name="40% - Accent5 3 3 3 2 2 3" xfId="27169"/>
    <cellStyle name="40% - Accent5 3 3 3 2 2 4" xfId="46230"/>
    <cellStyle name="40% - Accent5 3 3 3 2 3" xfId="10597"/>
    <cellStyle name="40% - Accent5 3 3 3 2 3 2" xfId="18875"/>
    <cellStyle name="40% - Accent5 3 3 3 2 3 2 2" xfId="37937"/>
    <cellStyle name="40% - Accent5 3 3 3 2 3 2 3" xfId="56998"/>
    <cellStyle name="40% - Accent5 3 3 3 2 3 3" xfId="29659"/>
    <cellStyle name="40% - Accent5 3 3 3 2 3 4" xfId="48720"/>
    <cellStyle name="40% - Accent5 3 3 3 2 4" xfId="5037"/>
    <cellStyle name="40% - Accent5 3 3 3 2 4 2" xfId="24147"/>
    <cellStyle name="40% - Accent5 3 3 3 2 4 3" xfId="43208"/>
    <cellStyle name="40% - Accent5 3 3 3 2 5" xfId="13363"/>
    <cellStyle name="40% - Accent5 3 3 3 2 5 2" xfId="32425"/>
    <cellStyle name="40% - Accent5 3 3 3 2 5 3" xfId="51486"/>
    <cellStyle name="40% - Accent5 3 3 3 2 6" xfId="21381"/>
    <cellStyle name="40% - Accent5 3 3 3 2 7" xfId="40442"/>
    <cellStyle name="40% - Accent5 3 3 3 3" xfId="8102"/>
    <cellStyle name="40% - Accent5 3 3 3 3 2" xfId="16384"/>
    <cellStyle name="40% - Accent5 3 3 3 3 2 2" xfId="35446"/>
    <cellStyle name="40% - Accent5 3 3 3 3 2 3" xfId="54507"/>
    <cellStyle name="40% - Accent5 3 3 3 3 3" xfId="27168"/>
    <cellStyle name="40% - Accent5 3 3 3 3 4" xfId="46229"/>
    <cellStyle name="40% - Accent5 3 3 3 4" xfId="10596"/>
    <cellStyle name="40% - Accent5 3 3 3 4 2" xfId="18874"/>
    <cellStyle name="40% - Accent5 3 3 3 4 2 2" xfId="37936"/>
    <cellStyle name="40% - Accent5 3 3 3 4 2 3" xfId="56997"/>
    <cellStyle name="40% - Accent5 3 3 3 4 3" xfId="29658"/>
    <cellStyle name="40% - Accent5 3 3 3 4 4" xfId="48719"/>
    <cellStyle name="40% - Accent5 3 3 3 5" xfId="5036"/>
    <cellStyle name="40% - Accent5 3 3 3 5 2" xfId="24146"/>
    <cellStyle name="40% - Accent5 3 3 3 5 3" xfId="43207"/>
    <cellStyle name="40% - Accent5 3 3 3 6" xfId="13362"/>
    <cellStyle name="40% - Accent5 3 3 3 6 2" xfId="32424"/>
    <cellStyle name="40% - Accent5 3 3 3 6 3" xfId="51485"/>
    <cellStyle name="40% - Accent5 3 3 3 7" xfId="21380"/>
    <cellStyle name="40% - Accent5 3 3 3 8" xfId="40441"/>
    <cellStyle name="40% - Accent5 3 3 4" xfId="2028"/>
    <cellStyle name="40% - Accent5 3 3 4 2" xfId="8104"/>
    <cellStyle name="40% - Accent5 3 3 4 2 2" xfId="16386"/>
    <cellStyle name="40% - Accent5 3 3 4 2 2 2" xfId="35448"/>
    <cellStyle name="40% - Accent5 3 3 4 2 2 3" xfId="54509"/>
    <cellStyle name="40% - Accent5 3 3 4 2 3" xfId="27170"/>
    <cellStyle name="40% - Accent5 3 3 4 2 4" xfId="46231"/>
    <cellStyle name="40% - Accent5 3 3 4 3" xfId="10598"/>
    <cellStyle name="40% - Accent5 3 3 4 3 2" xfId="18876"/>
    <cellStyle name="40% - Accent5 3 3 4 3 2 2" xfId="37938"/>
    <cellStyle name="40% - Accent5 3 3 4 3 2 3" xfId="56999"/>
    <cellStyle name="40% - Accent5 3 3 4 3 3" xfId="29660"/>
    <cellStyle name="40% - Accent5 3 3 4 3 4" xfId="48721"/>
    <cellStyle name="40% - Accent5 3 3 4 4" xfId="5038"/>
    <cellStyle name="40% - Accent5 3 3 4 4 2" xfId="24148"/>
    <cellStyle name="40% - Accent5 3 3 4 4 3" xfId="43209"/>
    <cellStyle name="40% - Accent5 3 3 4 5" xfId="13364"/>
    <cellStyle name="40% - Accent5 3 3 4 5 2" xfId="32426"/>
    <cellStyle name="40% - Accent5 3 3 4 5 3" xfId="51487"/>
    <cellStyle name="40% - Accent5 3 3 4 6" xfId="21382"/>
    <cellStyle name="40% - Accent5 3 3 4 7" xfId="40443"/>
    <cellStyle name="40% - Accent5 3 3 5" xfId="2029"/>
    <cellStyle name="40% - Accent5 3 3 5 2" xfId="8105"/>
    <cellStyle name="40% - Accent5 3 3 5 2 2" xfId="16387"/>
    <cellStyle name="40% - Accent5 3 3 5 2 2 2" xfId="35449"/>
    <cellStyle name="40% - Accent5 3 3 5 2 2 3" xfId="54510"/>
    <cellStyle name="40% - Accent5 3 3 5 2 3" xfId="27171"/>
    <cellStyle name="40% - Accent5 3 3 5 2 4" xfId="46232"/>
    <cellStyle name="40% - Accent5 3 3 5 3" xfId="10599"/>
    <cellStyle name="40% - Accent5 3 3 5 3 2" xfId="18877"/>
    <cellStyle name="40% - Accent5 3 3 5 3 2 2" xfId="37939"/>
    <cellStyle name="40% - Accent5 3 3 5 3 2 3" xfId="57000"/>
    <cellStyle name="40% - Accent5 3 3 5 3 3" xfId="29661"/>
    <cellStyle name="40% - Accent5 3 3 5 3 4" xfId="48722"/>
    <cellStyle name="40% - Accent5 3 3 5 4" xfId="5039"/>
    <cellStyle name="40% - Accent5 3 3 5 4 2" xfId="24149"/>
    <cellStyle name="40% - Accent5 3 3 5 4 3" xfId="43210"/>
    <cellStyle name="40% - Accent5 3 3 5 5" xfId="13365"/>
    <cellStyle name="40% - Accent5 3 3 5 5 2" xfId="32427"/>
    <cellStyle name="40% - Accent5 3 3 5 5 3" xfId="51488"/>
    <cellStyle name="40% - Accent5 3 3 5 6" xfId="21383"/>
    <cellStyle name="40% - Accent5 3 3 5 7" xfId="40444"/>
    <cellStyle name="40% - Accent5 3 3 6" xfId="5040"/>
    <cellStyle name="40% - Accent5 3 3 6 2" xfId="13366"/>
    <cellStyle name="40% - Accent5 3 3 6 2 2" xfId="32428"/>
    <cellStyle name="40% - Accent5 3 3 6 2 3" xfId="51489"/>
    <cellStyle name="40% - Accent5 3 3 6 3" xfId="24150"/>
    <cellStyle name="40% - Accent5 3 3 6 4" xfId="43211"/>
    <cellStyle name="40% - Accent5 3 3 7" xfId="5960"/>
    <cellStyle name="40% - Accent5 3 3 7 2" xfId="14242"/>
    <cellStyle name="40% - Accent5 3 3 7 2 2" xfId="33304"/>
    <cellStyle name="40% - Accent5 3 3 7 2 3" xfId="52365"/>
    <cellStyle name="40% - Accent5 3 3 7 3" xfId="25026"/>
    <cellStyle name="40% - Accent5 3 3 7 4" xfId="44087"/>
    <cellStyle name="40% - Accent5 3 3 8" xfId="8099"/>
    <cellStyle name="40% - Accent5 3 3 8 2" xfId="16381"/>
    <cellStyle name="40% - Accent5 3 3 8 2 2" xfId="35443"/>
    <cellStyle name="40% - Accent5 3 3 8 2 3" xfId="54504"/>
    <cellStyle name="40% - Accent5 3 3 8 3" xfId="27165"/>
    <cellStyle name="40% - Accent5 3 3 8 4" xfId="46226"/>
    <cellStyle name="40% - Accent5 3 3 9" xfId="10593"/>
    <cellStyle name="40% - Accent5 3 3 9 2" xfId="18871"/>
    <cellStyle name="40% - Accent5 3 3 9 2 2" xfId="37933"/>
    <cellStyle name="40% - Accent5 3 3 9 2 3" xfId="56994"/>
    <cellStyle name="40% - Accent5 3 3 9 3" xfId="29655"/>
    <cellStyle name="40% - Accent5 3 3 9 4" xfId="48716"/>
    <cellStyle name="40% - Accent5 3 4" xfId="2030"/>
    <cellStyle name="40% - Accent5 3 4 10" xfId="13367"/>
    <cellStyle name="40% - Accent5 3 4 10 2" xfId="32429"/>
    <cellStyle name="40% - Accent5 3 4 10 3" xfId="51490"/>
    <cellStyle name="40% - Accent5 3 4 11" xfId="21384"/>
    <cellStyle name="40% - Accent5 3 4 12" xfId="40445"/>
    <cellStyle name="40% - Accent5 3 4 2" xfId="2031"/>
    <cellStyle name="40% - Accent5 3 4 2 2" xfId="2032"/>
    <cellStyle name="40% - Accent5 3 4 2 2 2" xfId="8108"/>
    <cellStyle name="40% - Accent5 3 4 2 2 2 2" xfId="16390"/>
    <cellStyle name="40% - Accent5 3 4 2 2 2 2 2" xfId="35452"/>
    <cellStyle name="40% - Accent5 3 4 2 2 2 2 3" xfId="54513"/>
    <cellStyle name="40% - Accent5 3 4 2 2 2 3" xfId="27174"/>
    <cellStyle name="40% - Accent5 3 4 2 2 2 4" xfId="46235"/>
    <cellStyle name="40% - Accent5 3 4 2 2 3" xfId="10602"/>
    <cellStyle name="40% - Accent5 3 4 2 2 3 2" xfId="18880"/>
    <cellStyle name="40% - Accent5 3 4 2 2 3 2 2" xfId="37942"/>
    <cellStyle name="40% - Accent5 3 4 2 2 3 2 3" xfId="57003"/>
    <cellStyle name="40% - Accent5 3 4 2 2 3 3" xfId="29664"/>
    <cellStyle name="40% - Accent5 3 4 2 2 3 4" xfId="48725"/>
    <cellStyle name="40% - Accent5 3 4 2 2 4" xfId="5043"/>
    <cellStyle name="40% - Accent5 3 4 2 2 4 2" xfId="24153"/>
    <cellStyle name="40% - Accent5 3 4 2 2 4 3" xfId="43214"/>
    <cellStyle name="40% - Accent5 3 4 2 2 5" xfId="13369"/>
    <cellStyle name="40% - Accent5 3 4 2 2 5 2" xfId="32431"/>
    <cellStyle name="40% - Accent5 3 4 2 2 5 3" xfId="51492"/>
    <cellStyle name="40% - Accent5 3 4 2 2 6" xfId="21386"/>
    <cellStyle name="40% - Accent5 3 4 2 2 7" xfId="40447"/>
    <cellStyle name="40% - Accent5 3 4 2 3" xfId="8107"/>
    <cellStyle name="40% - Accent5 3 4 2 3 2" xfId="16389"/>
    <cellStyle name="40% - Accent5 3 4 2 3 2 2" xfId="35451"/>
    <cellStyle name="40% - Accent5 3 4 2 3 2 3" xfId="54512"/>
    <cellStyle name="40% - Accent5 3 4 2 3 3" xfId="27173"/>
    <cellStyle name="40% - Accent5 3 4 2 3 4" xfId="46234"/>
    <cellStyle name="40% - Accent5 3 4 2 4" xfId="10601"/>
    <cellStyle name="40% - Accent5 3 4 2 4 2" xfId="18879"/>
    <cellStyle name="40% - Accent5 3 4 2 4 2 2" xfId="37941"/>
    <cellStyle name="40% - Accent5 3 4 2 4 2 3" xfId="57002"/>
    <cellStyle name="40% - Accent5 3 4 2 4 3" xfId="29663"/>
    <cellStyle name="40% - Accent5 3 4 2 4 4" xfId="48724"/>
    <cellStyle name="40% - Accent5 3 4 2 5" xfId="5042"/>
    <cellStyle name="40% - Accent5 3 4 2 5 2" xfId="24152"/>
    <cellStyle name="40% - Accent5 3 4 2 5 3" xfId="43213"/>
    <cellStyle name="40% - Accent5 3 4 2 6" xfId="13368"/>
    <cellStyle name="40% - Accent5 3 4 2 6 2" xfId="32430"/>
    <cellStyle name="40% - Accent5 3 4 2 6 3" xfId="51491"/>
    <cellStyle name="40% - Accent5 3 4 2 7" xfId="21385"/>
    <cellStyle name="40% - Accent5 3 4 2 8" xfId="40446"/>
    <cellStyle name="40% - Accent5 3 4 3" xfId="2033"/>
    <cellStyle name="40% - Accent5 3 4 3 2" xfId="8109"/>
    <cellStyle name="40% - Accent5 3 4 3 2 2" xfId="16391"/>
    <cellStyle name="40% - Accent5 3 4 3 2 2 2" xfId="35453"/>
    <cellStyle name="40% - Accent5 3 4 3 2 2 3" xfId="54514"/>
    <cellStyle name="40% - Accent5 3 4 3 2 3" xfId="27175"/>
    <cellStyle name="40% - Accent5 3 4 3 2 4" xfId="46236"/>
    <cellStyle name="40% - Accent5 3 4 3 3" xfId="10603"/>
    <cellStyle name="40% - Accent5 3 4 3 3 2" xfId="18881"/>
    <cellStyle name="40% - Accent5 3 4 3 3 2 2" xfId="37943"/>
    <cellStyle name="40% - Accent5 3 4 3 3 2 3" xfId="57004"/>
    <cellStyle name="40% - Accent5 3 4 3 3 3" xfId="29665"/>
    <cellStyle name="40% - Accent5 3 4 3 3 4" xfId="48726"/>
    <cellStyle name="40% - Accent5 3 4 3 4" xfId="5044"/>
    <cellStyle name="40% - Accent5 3 4 3 4 2" xfId="24154"/>
    <cellStyle name="40% - Accent5 3 4 3 4 3" xfId="43215"/>
    <cellStyle name="40% - Accent5 3 4 3 5" xfId="13370"/>
    <cellStyle name="40% - Accent5 3 4 3 5 2" xfId="32432"/>
    <cellStyle name="40% - Accent5 3 4 3 5 3" xfId="51493"/>
    <cellStyle name="40% - Accent5 3 4 3 6" xfId="21387"/>
    <cellStyle name="40% - Accent5 3 4 3 7" xfId="40448"/>
    <cellStyle name="40% - Accent5 3 4 4" xfId="2034"/>
    <cellStyle name="40% - Accent5 3 4 4 2" xfId="8110"/>
    <cellStyle name="40% - Accent5 3 4 4 2 2" xfId="16392"/>
    <cellStyle name="40% - Accent5 3 4 4 2 2 2" xfId="35454"/>
    <cellStyle name="40% - Accent5 3 4 4 2 2 3" xfId="54515"/>
    <cellStyle name="40% - Accent5 3 4 4 2 3" xfId="27176"/>
    <cellStyle name="40% - Accent5 3 4 4 2 4" xfId="46237"/>
    <cellStyle name="40% - Accent5 3 4 4 3" xfId="10604"/>
    <cellStyle name="40% - Accent5 3 4 4 3 2" xfId="18882"/>
    <cellStyle name="40% - Accent5 3 4 4 3 2 2" xfId="37944"/>
    <cellStyle name="40% - Accent5 3 4 4 3 2 3" xfId="57005"/>
    <cellStyle name="40% - Accent5 3 4 4 3 3" xfId="29666"/>
    <cellStyle name="40% - Accent5 3 4 4 3 4" xfId="48727"/>
    <cellStyle name="40% - Accent5 3 4 4 4" xfId="5045"/>
    <cellStyle name="40% - Accent5 3 4 4 4 2" xfId="24155"/>
    <cellStyle name="40% - Accent5 3 4 4 4 3" xfId="43216"/>
    <cellStyle name="40% - Accent5 3 4 4 5" xfId="13371"/>
    <cellStyle name="40% - Accent5 3 4 4 5 2" xfId="32433"/>
    <cellStyle name="40% - Accent5 3 4 4 5 3" xfId="51494"/>
    <cellStyle name="40% - Accent5 3 4 4 6" xfId="21388"/>
    <cellStyle name="40% - Accent5 3 4 4 7" xfId="40449"/>
    <cellStyle name="40% - Accent5 3 4 5" xfId="5046"/>
    <cellStyle name="40% - Accent5 3 4 5 2" xfId="13372"/>
    <cellStyle name="40% - Accent5 3 4 5 2 2" xfId="32434"/>
    <cellStyle name="40% - Accent5 3 4 5 2 3" xfId="51495"/>
    <cellStyle name="40% - Accent5 3 4 5 3" xfId="24156"/>
    <cellStyle name="40% - Accent5 3 4 5 4" xfId="43217"/>
    <cellStyle name="40% - Accent5 3 4 6" xfId="5776"/>
    <cellStyle name="40% - Accent5 3 4 6 2" xfId="14058"/>
    <cellStyle name="40% - Accent5 3 4 6 2 2" xfId="33120"/>
    <cellStyle name="40% - Accent5 3 4 6 2 3" xfId="52181"/>
    <cellStyle name="40% - Accent5 3 4 6 3" xfId="24842"/>
    <cellStyle name="40% - Accent5 3 4 6 4" xfId="43903"/>
    <cellStyle name="40% - Accent5 3 4 7" xfId="8106"/>
    <cellStyle name="40% - Accent5 3 4 7 2" xfId="16388"/>
    <cellStyle name="40% - Accent5 3 4 7 2 2" xfId="35450"/>
    <cellStyle name="40% - Accent5 3 4 7 2 3" xfId="54511"/>
    <cellStyle name="40% - Accent5 3 4 7 3" xfId="27172"/>
    <cellStyle name="40% - Accent5 3 4 7 4" xfId="46233"/>
    <cellStyle name="40% - Accent5 3 4 8" xfId="10600"/>
    <cellStyle name="40% - Accent5 3 4 8 2" xfId="18878"/>
    <cellStyle name="40% - Accent5 3 4 8 2 2" xfId="37940"/>
    <cellStyle name="40% - Accent5 3 4 8 2 3" xfId="57001"/>
    <cellStyle name="40% - Accent5 3 4 8 3" xfId="29662"/>
    <cellStyle name="40% - Accent5 3 4 8 4" xfId="48723"/>
    <cellStyle name="40% - Accent5 3 4 9" xfId="5041"/>
    <cellStyle name="40% - Accent5 3 4 9 2" xfId="24151"/>
    <cellStyle name="40% - Accent5 3 4 9 3" xfId="43212"/>
    <cellStyle name="40% - Accent5 3 5" xfId="2035"/>
    <cellStyle name="40% - Accent5 3 5 2" xfId="2036"/>
    <cellStyle name="40% - Accent5 3 5 2 2" xfId="8112"/>
    <cellStyle name="40% - Accent5 3 5 2 2 2" xfId="16394"/>
    <cellStyle name="40% - Accent5 3 5 2 2 2 2" xfId="35456"/>
    <cellStyle name="40% - Accent5 3 5 2 2 2 3" xfId="54517"/>
    <cellStyle name="40% - Accent5 3 5 2 2 3" xfId="27178"/>
    <cellStyle name="40% - Accent5 3 5 2 2 4" xfId="46239"/>
    <cellStyle name="40% - Accent5 3 5 2 3" xfId="10606"/>
    <cellStyle name="40% - Accent5 3 5 2 3 2" xfId="18884"/>
    <cellStyle name="40% - Accent5 3 5 2 3 2 2" xfId="37946"/>
    <cellStyle name="40% - Accent5 3 5 2 3 2 3" xfId="57007"/>
    <cellStyle name="40% - Accent5 3 5 2 3 3" xfId="29668"/>
    <cellStyle name="40% - Accent5 3 5 2 3 4" xfId="48729"/>
    <cellStyle name="40% - Accent5 3 5 2 4" xfId="5048"/>
    <cellStyle name="40% - Accent5 3 5 2 4 2" xfId="24158"/>
    <cellStyle name="40% - Accent5 3 5 2 4 3" xfId="43219"/>
    <cellStyle name="40% - Accent5 3 5 2 5" xfId="13374"/>
    <cellStyle name="40% - Accent5 3 5 2 5 2" xfId="32436"/>
    <cellStyle name="40% - Accent5 3 5 2 5 3" xfId="51497"/>
    <cellStyle name="40% - Accent5 3 5 2 6" xfId="21390"/>
    <cellStyle name="40% - Accent5 3 5 2 7" xfId="40451"/>
    <cellStyle name="40% - Accent5 3 5 3" xfId="8111"/>
    <cellStyle name="40% - Accent5 3 5 3 2" xfId="16393"/>
    <cellStyle name="40% - Accent5 3 5 3 2 2" xfId="35455"/>
    <cellStyle name="40% - Accent5 3 5 3 2 3" xfId="54516"/>
    <cellStyle name="40% - Accent5 3 5 3 3" xfId="27177"/>
    <cellStyle name="40% - Accent5 3 5 3 4" xfId="46238"/>
    <cellStyle name="40% - Accent5 3 5 4" xfId="10605"/>
    <cellStyle name="40% - Accent5 3 5 4 2" xfId="18883"/>
    <cellStyle name="40% - Accent5 3 5 4 2 2" xfId="37945"/>
    <cellStyle name="40% - Accent5 3 5 4 2 3" xfId="57006"/>
    <cellStyle name="40% - Accent5 3 5 4 3" xfId="29667"/>
    <cellStyle name="40% - Accent5 3 5 4 4" xfId="48728"/>
    <cellStyle name="40% - Accent5 3 5 5" xfId="5047"/>
    <cellStyle name="40% - Accent5 3 5 5 2" xfId="24157"/>
    <cellStyle name="40% - Accent5 3 5 5 3" xfId="43218"/>
    <cellStyle name="40% - Accent5 3 5 6" xfId="13373"/>
    <cellStyle name="40% - Accent5 3 5 6 2" xfId="32435"/>
    <cellStyle name="40% - Accent5 3 5 6 3" xfId="51496"/>
    <cellStyle name="40% - Accent5 3 5 7" xfId="21389"/>
    <cellStyle name="40% - Accent5 3 5 8" xfId="40450"/>
    <cellStyle name="40% - Accent5 3 6" xfId="2037"/>
    <cellStyle name="40% - Accent5 3 6 2" xfId="2038"/>
    <cellStyle name="40% - Accent5 3 6 2 2" xfId="8114"/>
    <cellStyle name="40% - Accent5 3 6 2 2 2" xfId="16396"/>
    <cellStyle name="40% - Accent5 3 6 2 2 2 2" xfId="35458"/>
    <cellStyle name="40% - Accent5 3 6 2 2 2 3" xfId="54519"/>
    <cellStyle name="40% - Accent5 3 6 2 2 3" xfId="27180"/>
    <cellStyle name="40% - Accent5 3 6 2 2 4" xfId="46241"/>
    <cellStyle name="40% - Accent5 3 6 2 3" xfId="10608"/>
    <cellStyle name="40% - Accent5 3 6 2 3 2" xfId="18886"/>
    <cellStyle name="40% - Accent5 3 6 2 3 2 2" xfId="37948"/>
    <cellStyle name="40% - Accent5 3 6 2 3 2 3" xfId="57009"/>
    <cellStyle name="40% - Accent5 3 6 2 3 3" xfId="29670"/>
    <cellStyle name="40% - Accent5 3 6 2 3 4" xfId="48731"/>
    <cellStyle name="40% - Accent5 3 6 2 4" xfId="5050"/>
    <cellStyle name="40% - Accent5 3 6 2 4 2" xfId="24160"/>
    <cellStyle name="40% - Accent5 3 6 2 4 3" xfId="43221"/>
    <cellStyle name="40% - Accent5 3 6 2 5" xfId="13376"/>
    <cellStyle name="40% - Accent5 3 6 2 5 2" xfId="32438"/>
    <cellStyle name="40% - Accent5 3 6 2 5 3" xfId="51499"/>
    <cellStyle name="40% - Accent5 3 6 2 6" xfId="21392"/>
    <cellStyle name="40% - Accent5 3 6 2 7" xfId="40453"/>
    <cellStyle name="40% - Accent5 3 6 3" xfId="8113"/>
    <cellStyle name="40% - Accent5 3 6 3 2" xfId="16395"/>
    <cellStyle name="40% - Accent5 3 6 3 2 2" xfId="35457"/>
    <cellStyle name="40% - Accent5 3 6 3 2 3" xfId="54518"/>
    <cellStyle name="40% - Accent5 3 6 3 3" xfId="27179"/>
    <cellStyle name="40% - Accent5 3 6 3 4" xfId="46240"/>
    <cellStyle name="40% - Accent5 3 6 4" xfId="10607"/>
    <cellStyle name="40% - Accent5 3 6 4 2" xfId="18885"/>
    <cellStyle name="40% - Accent5 3 6 4 2 2" xfId="37947"/>
    <cellStyle name="40% - Accent5 3 6 4 2 3" xfId="57008"/>
    <cellStyle name="40% - Accent5 3 6 4 3" xfId="29669"/>
    <cellStyle name="40% - Accent5 3 6 4 4" xfId="48730"/>
    <cellStyle name="40% - Accent5 3 6 5" xfId="5049"/>
    <cellStyle name="40% - Accent5 3 6 5 2" xfId="24159"/>
    <cellStyle name="40% - Accent5 3 6 5 3" xfId="43220"/>
    <cellStyle name="40% - Accent5 3 6 6" xfId="13375"/>
    <cellStyle name="40% - Accent5 3 6 6 2" xfId="32437"/>
    <cellStyle name="40% - Accent5 3 6 6 3" xfId="51498"/>
    <cellStyle name="40% - Accent5 3 6 7" xfId="21391"/>
    <cellStyle name="40% - Accent5 3 6 8" xfId="40452"/>
    <cellStyle name="40% - Accent5 3 7" xfId="2039"/>
    <cellStyle name="40% - Accent5 3 7 2" xfId="8115"/>
    <cellStyle name="40% - Accent5 3 7 2 2" xfId="16397"/>
    <cellStyle name="40% - Accent5 3 7 2 2 2" xfId="35459"/>
    <cellStyle name="40% - Accent5 3 7 2 2 3" xfId="54520"/>
    <cellStyle name="40% - Accent5 3 7 2 3" xfId="27181"/>
    <cellStyle name="40% - Accent5 3 7 2 4" xfId="46242"/>
    <cellStyle name="40% - Accent5 3 7 3" xfId="10609"/>
    <cellStyle name="40% - Accent5 3 7 3 2" xfId="18887"/>
    <cellStyle name="40% - Accent5 3 7 3 2 2" xfId="37949"/>
    <cellStyle name="40% - Accent5 3 7 3 2 3" xfId="57010"/>
    <cellStyle name="40% - Accent5 3 7 3 3" xfId="29671"/>
    <cellStyle name="40% - Accent5 3 7 3 4" xfId="48732"/>
    <cellStyle name="40% - Accent5 3 7 4" xfId="5051"/>
    <cellStyle name="40% - Accent5 3 7 4 2" xfId="24161"/>
    <cellStyle name="40% - Accent5 3 7 4 3" xfId="43222"/>
    <cellStyle name="40% - Accent5 3 7 5" xfId="13377"/>
    <cellStyle name="40% - Accent5 3 7 5 2" xfId="32439"/>
    <cellStyle name="40% - Accent5 3 7 5 3" xfId="51500"/>
    <cellStyle name="40% - Accent5 3 7 6" xfId="21393"/>
    <cellStyle name="40% - Accent5 3 7 7" xfId="40454"/>
    <cellStyle name="40% - Accent5 3 8" xfId="2040"/>
    <cellStyle name="40% - Accent5 3 8 2" xfId="8116"/>
    <cellStyle name="40% - Accent5 3 8 2 2" xfId="16398"/>
    <cellStyle name="40% - Accent5 3 8 2 2 2" xfId="35460"/>
    <cellStyle name="40% - Accent5 3 8 2 2 3" xfId="54521"/>
    <cellStyle name="40% - Accent5 3 8 2 3" xfId="27182"/>
    <cellStyle name="40% - Accent5 3 8 2 4" xfId="46243"/>
    <cellStyle name="40% - Accent5 3 8 3" xfId="10610"/>
    <cellStyle name="40% - Accent5 3 8 3 2" xfId="18888"/>
    <cellStyle name="40% - Accent5 3 8 3 2 2" xfId="37950"/>
    <cellStyle name="40% - Accent5 3 8 3 2 3" xfId="57011"/>
    <cellStyle name="40% - Accent5 3 8 3 3" xfId="29672"/>
    <cellStyle name="40% - Accent5 3 8 3 4" xfId="48733"/>
    <cellStyle name="40% - Accent5 3 8 4" xfId="5052"/>
    <cellStyle name="40% - Accent5 3 8 4 2" xfId="24162"/>
    <cellStyle name="40% - Accent5 3 8 4 3" xfId="43223"/>
    <cellStyle name="40% - Accent5 3 8 5" xfId="13378"/>
    <cellStyle name="40% - Accent5 3 8 5 2" xfId="32440"/>
    <cellStyle name="40% - Accent5 3 8 5 3" xfId="51501"/>
    <cellStyle name="40% - Accent5 3 8 6" xfId="21394"/>
    <cellStyle name="40% - Accent5 3 8 7" xfId="40455"/>
    <cellStyle name="40% - Accent5 3 9" xfId="5053"/>
    <cellStyle name="40% - Accent5 3 9 2" xfId="13379"/>
    <cellStyle name="40% - Accent5 3 9 2 2" xfId="32441"/>
    <cellStyle name="40% - Accent5 3 9 2 3" xfId="51502"/>
    <cellStyle name="40% - Accent5 3 9 3" xfId="24163"/>
    <cellStyle name="40% - Accent5 3 9 4" xfId="43224"/>
    <cellStyle name="40% - Accent5 4" xfId="2041"/>
    <cellStyle name="40% - Accent5 4 10" xfId="5688"/>
    <cellStyle name="40% - Accent5 4 10 2" xfId="13974"/>
    <cellStyle name="40% - Accent5 4 10 2 2" xfId="33036"/>
    <cellStyle name="40% - Accent5 4 10 2 3" xfId="52097"/>
    <cellStyle name="40% - Accent5 4 10 3" xfId="24758"/>
    <cellStyle name="40% - Accent5 4 10 4" xfId="43819"/>
    <cellStyle name="40% - Accent5 4 11" xfId="8117"/>
    <cellStyle name="40% - Accent5 4 11 2" xfId="16399"/>
    <cellStyle name="40% - Accent5 4 11 2 2" xfId="35461"/>
    <cellStyle name="40% - Accent5 4 11 2 3" xfId="54522"/>
    <cellStyle name="40% - Accent5 4 11 3" xfId="27183"/>
    <cellStyle name="40% - Accent5 4 11 4" xfId="46244"/>
    <cellStyle name="40% - Accent5 4 12" xfId="10611"/>
    <cellStyle name="40% - Accent5 4 12 2" xfId="18889"/>
    <cellStyle name="40% - Accent5 4 12 2 2" xfId="37951"/>
    <cellStyle name="40% - Accent5 4 12 2 3" xfId="57012"/>
    <cellStyle name="40% - Accent5 4 12 3" xfId="29673"/>
    <cellStyle name="40% - Accent5 4 12 4" xfId="48734"/>
    <cellStyle name="40% - Accent5 4 13" xfId="5054"/>
    <cellStyle name="40% - Accent5 4 13 2" xfId="24164"/>
    <cellStyle name="40% - Accent5 4 13 3" xfId="43225"/>
    <cellStyle name="40% - Accent5 4 14" xfId="13380"/>
    <cellStyle name="40% - Accent5 4 14 2" xfId="32442"/>
    <cellStyle name="40% - Accent5 4 14 3" xfId="51503"/>
    <cellStyle name="40% - Accent5 4 15" xfId="21395"/>
    <cellStyle name="40% - Accent5 4 16" xfId="40456"/>
    <cellStyle name="40% - Accent5 4 2" xfId="2042"/>
    <cellStyle name="40% - Accent5 4 2 10" xfId="5055"/>
    <cellStyle name="40% - Accent5 4 2 10 2" xfId="24165"/>
    <cellStyle name="40% - Accent5 4 2 10 3" xfId="43226"/>
    <cellStyle name="40% - Accent5 4 2 11" xfId="13381"/>
    <cellStyle name="40% - Accent5 4 2 11 2" xfId="32443"/>
    <cellStyle name="40% - Accent5 4 2 11 3" xfId="51504"/>
    <cellStyle name="40% - Accent5 4 2 12" xfId="21396"/>
    <cellStyle name="40% - Accent5 4 2 13" xfId="40457"/>
    <cellStyle name="40% - Accent5 4 2 2" xfId="2043"/>
    <cellStyle name="40% - Accent5 4 2 2 2" xfId="2044"/>
    <cellStyle name="40% - Accent5 4 2 2 2 2" xfId="8120"/>
    <cellStyle name="40% - Accent5 4 2 2 2 2 2" xfId="16402"/>
    <cellStyle name="40% - Accent5 4 2 2 2 2 2 2" xfId="35464"/>
    <cellStyle name="40% - Accent5 4 2 2 2 2 2 3" xfId="54525"/>
    <cellStyle name="40% - Accent5 4 2 2 2 2 3" xfId="27186"/>
    <cellStyle name="40% - Accent5 4 2 2 2 2 4" xfId="46247"/>
    <cellStyle name="40% - Accent5 4 2 2 2 3" xfId="10614"/>
    <cellStyle name="40% - Accent5 4 2 2 2 3 2" xfId="18892"/>
    <cellStyle name="40% - Accent5 4 2 2 2 3 2 2" xfId="37954"/>
    <cellStyle name="40% - Accent5 4 2 2 2 3 2 3" xfId="57015"/>
    <cellStyle name="40% - Accent5 4 2 2 2 3 3" xfId="29676"/>
    <cellStyle name="40% - Accent5 4 2 2 2 3 4" xfId="48737"/>
    <cellStyle name="40% - Accent5 4 2 2 2 4" xfId="5057"/>
    <cellStyle name="40% - Accent5 4 2 2 2 4 2" xfId="24167"/>
    <cellStyle name="40% - Accent5 4 2 2 2 4 3" xfId="43228"/>
    <cellStyle name="40% - Accent5 4 2 2 2 5" xfId="13383"/>
    <cellStyle name="40% - Accent5 4 2 2 2 5 2" xfId="32445"/>
    <cellStyle name="40% - Accent5 4 2 2 2 5 3" xfId="51506"/>
    <cellStyle name="40% - Accent5 4 2 2 2 6" xfId="21398"/>
    <cellStyle name="40% - Accent5 4 2 2 2 7" xfId="40459"/>
    <cellStyle name="40% - Accent5 4 2 2 3" xfId="8119"/>
    <cellStyle name="40% - Accent5 4 2 2 3 2" xfId="16401"/>
    <cellStyle name="40% - Accent5 4 2 2 3 2 2" xfId="35463"/>
    <cellStyle name="40% - Accent5 4 2 2 3 2 3" xfId="54524"/>
    <cellStyle name="40% - Accent5 4 2 2 3 3" xfId="27185"/>
    <cellStyle name="40% - Accent5 4 2 2 3 4" xfId="46246"/>
    <cellStyle name="40% - Accent5 4 2 2 4" xfId="10613"/>
    <cellStyle name="40% - Accent5 4 2 2 4 2" xfId="18891"/>
    <cellStyle name="40% - Accent5 4 2 2 4 2 2" xfId="37953"/>
    <cellStyle name="40% - Accent5 4 2 2 4 2 3" xfId="57014"/>
    <cellStyle name="40% - Accent5 4 2 2 4 3" xfId="29675"/>
    <cellStyle name="40% - Accent5 4 2 2 4 4" xfId="48736"/>
    <cellStyle name="40% - Accent5 4 2 2 5" xfId="5056"/>
    <cellStyle name="40% - Accent5 4 2 2 5 2" xfId="24166"/>
    <cellStyle name="40% - Accent5 4 2 2 5 3" xfId="43227"/>
    <cellStyle name="40% - Accent5 4 2 2 6" xfId="13382"/>
    <cellStyle name="40% - Accent5 4 2 2 6 2" xfId="32444"/>
    <cellStyle name="40% - Accent5 4 2 2 6 3" xfId="51505"/>
    <cellStyle name="40% - Accent5 4 2 2 7" xfId="21397"/>
    <cellStyle name="40% - Accent5 4 2 2 8" xfId="40458"/>
    <cellStyle name="40% - Accent5 4 2 3" xfId="2045"/>
    <cellStyle name="40% - Accent5 4 2 3 2" xfId="2046"/>
    <cellStyle name="40% - Accent5 4 2 3 2 2" xfId="8122"/>
    <cellStyle name="40% - Accent5 4 2 3 2 2 2" xfId="16404"/>
    <cellStyle name="40% - Accent5 4 2 3 2 2 2 2" xfId="35466"/>
    <cellStyle name="40% - Accent5 4 2 3 2 2 2 3" xfId="54527"/>
    <cellStyle name="40% - Accent5 4 2 3 2 2 3" xfId="27188"/>
    <cellStyle name="40% - Accent5 4 2 3 2 2 4" xfId="46249"/>
    <cellStyle name="40% - Accent5 4 2 3 2 3" xfId="10616"/>
    <cellStyle name="40% - Accent5 4 2 3 2 3 2" xfId="18894"/>
    <cellStyle name="40% - Accent5 4 2 3 2 3 2 2" xfId="37956"/>
    <cellStyle name="40% - Accent5 4 2 3 2 3 2 3" xfId="57017"/>
    <cellStyle name="40% - Accent5 4 2 3 2 3 3" xfId="29678"/>
    <cellStyle name="40% - Accent5 4 2 3 2 3 4" xfId="48739"/>
    <cellStyle name="40% - Accent5 4 2 3 2 4" xfId="5059"/>
    <cellStyle name="40% - Accent5 4 2 3 2 4 2" xfId="24169"/>
    <cellStyle name="40% - Accent5 4 2 3 2 4 3" xfId="43230"/>
    <cellStyle name="40% - Accent5 4 2 3 2 5" xfId="13385"/>
    <cellStyle name="40% - Accent5 4 2 3 2 5 2" xfId="32447"/>
    <cellStyle name="40% - Accent5 4 2 3 2 5 3" xfId="51508"/>
    <cellStyle name="40% - Accent5 4 2 3 2 6" xfId="21400"/>
    <cellStyle name="40% - Accent5 4 2 3 2 7" xfId="40461"/>
    <cellStyle name="40% - Accent5 4 2 3 3" xfId="8121"/>
    <cellStyle name="40% - Accent5 4 2 3 3 2" xfId="16403"/>
    <cellStyle name="40% - Accent5 4 2 3 3 2 2" xfId="35465"/>
    <cellStyle name="40% - Accent5 4 2 3 3 2 3" xfId="54526"/>
    <cellStyle name="40% - Accent5 4 2 3 3 3" xfId="27187"/>
    <cellStyle name="40% - Accent5 4 2 3 3 4" xfId="46248"/>
    <cellStyle name="40% - Accent5 4 2 3 4" xfId="10615"/>
    <cellStyle name="40% - Accent5 4 2 3 4 2" xfId="18893"/>
    <cellStyle name="40% - Accent5 4 2 3 4 2 2" xfId="37955"/>
    <cellStyle name="40% - Accent5 4 2 3 4 2 3" xfId="57016"/>
    <cellStyle name="40% - Accent5 4 2 3 4 3" xfId="29677"/>
    <cellStyle name="40% - Accent5 4 2 3 4 4" xfId="48738"/>
    <cellStyle name="40% - Accent5 4 2 3 5" xfId="5058"/>
    <cellStyle name="40% - Accent5 4 2 3 5 2" xfId="24168"/>
    <cellStyle name="40% - Accent5 4 2 3 5 3" xfId="43229"/>
    <cellStyle name="40% - Accent5 4 2 3 6" xfId="13384"/>
    <cellStyle name="40% - Accent5 4 2 3 6 2" xfId="32446"/>
    <cellStyle name="40% - Accent5 4 2 3 6 3" xfId="51507"/>
    <cellStyle name="40% - Accent5 4 2 3 7" xfId="21399"/>
    <cellStyle name="40% - Accent5 4 2 3 8" xfId="40460"/>
    <cellStyle name="40% - Accent5 4 2 4" xfId="2047"/>
    <cellStyle name="40% - Accent5 4 2 4 2" xfId="8123"/>
    <cellStyle name="40% - Accent5 4 2 4 2 2" xfId="16405"/>
    <cellStyle name="40% - Accent5 4 2 4 2 2 2" xfId="35467"/>
    <cellStyle name="40% - Accent5 4 2 4 2 2 3" xfId="54528"/>
    <cellStyle name="40% - Accent5 4 2 4 2 3" xfId="27189"/>
    <cellStyle name="40% - Accent5 4 2 4 2 4" xfId="46250"/>
    <cellStyle name="40% - Accent5 4 2 4 3" xfId="10617"/>
    <cellStyle name="40% - Accent5 4 2 4 3 2" xfId="18895"/>
    <cellStyle name="40% - Accent5 4 2 4 3 2 2" xfId="37957"/>
    <cellStyle name="40% - Accent5 4 2 4 3 2 3" xfId="57018"/>
    <cellStyle name="40% - Accent5 4 2 4 3 3" xfId="29679"/>
    <cellStyle name="40% - Accent5 4 2 4 3 4" xfId="48740"/>
    <cellStyle name="40% - Accent5 4 2 4 4" xfId="5060"/>
    <cellStyle name="40% - Accent5 4 2 4 4 2" xfId="24170"/>
    <cellStyle name="40% - Accent5 4 2 4 4 3" xfId="43231"/>
    <cellStyle name="40% - Accent5 4 2 4 5" xfId="13386"/>
    <cellStyle name="40% - Accent5 4 2 4 5 2" xfId="32448"/>
    <cellStyle name="40% - Accent5 4 2 4 5 3" xfId="51509"/>
    <cellStyle name="40% - Accent5 4 2 4 6" xfId="21401"/>
    <cellStyle name="40% - Accent5 4 2 4 7" xfId="40462"/>
    <cellStyle name="40% - Accent5 4 2 5" xfId="2048"/>
    <cellStyle name="40% - Accent5 4 2 5 2" xfId="8124"/>
    <cellStyle name="40% - Accent5 4 2 5 2 2" xfId="16406"/>
    <cellStyle name="40% - Accent5 4 2 5 2 2 2" xfId="35468"/>
    <cellStyle name="40% - Accent5 4 2 5 2 2 3" xfId="54529"/>
    <cellStyle name="40% - Accent5 4 2 5 2 3" xfId="27190"/>
    <cellStyle name="40% - Accent5 4 2 5 2 4" xfId="46251"/>
    <cellStyle name="40% - Accent5 4 2 5 3" xfId="10618"/>
    <cellStyle name="40% - Accent5 4 2 5 3 2" xfId="18896"/>
    <cellStyle name="40% - Accent5 4 2 5 3 2 2" xfId="37958"/>
    <cellStyle name="40% - Accent5 4 2 5 3 2 3" xfId="57019"/>
    <cellStyle name="40% - Accent5 4 2 5 3 3" xfId="29680"/>
    <cellStyle name="40% - Accent5 4 2 5 3 4" xfId="48741"/>
    <cellStyle name="40% - Accent5 4 2 5 4" xfId="5061"/>
    <cellStyle name="40% - Accent5 4 2 5 4 2" xfId="24171"/>
    <cellStyle name="40% - Accent5 4 2 5 4 3" xfId="43232"/>
    <cellStyle name="40% - Accent5 4 2 5 5" xfId="13387"/>
    <cellStyle name="40% - Accent5 4 2 5 5 2" xfId="32449"/>
    <cellStyle name="40% - Accent5 4 2 5 5 3" xfId="51510"/>
    <cellStyle name="40% - Accent5 4 2 5 6" xfId="21402"/>
    <cellStyle name="40% - Accent5 4 2 5 7" xfId="40463"/>
    <cellStyle name="40% - Accent5 4 2 6" xfId="5062"/>
    <cellStyle name="40% - Accent5 4 2 6 2" xfId="13388"/>
    <cellStyle name="40% - Accent5 4 2 6 2 2" xfId="32450"/>
    <cellStyle name="40% - Accent5 4 2 6 2 3" xfId="51511"/>
    <cellStyle name="40% - Accent5 4 2 6 3" xfId="24172"/>
    <cellStyle name="40% - Accent5 4 2 6 4" xfId="43233"/>
    <cellStyle name="40% - Accent5 4 2 7" xfId="5890"/>
    <cellStyle name="40% - Accent5 4 2 7 2" xfId="14172"/>
    <cellStyle name="40% - Accent5 4 2 7 2 2" xfId="33234"/>
    <cellStyle name="40% - Accent5 4 2 7 2 3" xfId="52295"/>
    <cellStyle name="40% - Accent5 4 2 7 3" xfId="24956"/>
    <cellStyle name="40% - Accent5 4 2 7 4" xfId="44017"/>
    <cellStyle name="40% - Accent5 4 2 8" xfId="8118"/>
    <cellStyle name="40% - Accent5 4 2 8 2" xfId="16400"/>
    <cellStyle name="40% - Accent5 4 2 8 2 2" xfId="35462"/>
    <cellStyle name="40% - Accent5 4 2 8 2 3" xfId="54523"/>
    <cellStyle name="40% - Accent5 4 2 8 3" xfId="27184"/>
    <cellStyle name="40% - Accent5 4 2 8 4" xfId="46245"/>
    <cellStyle name="40% - Accent5 4 2 9" xfId="10612"/>
    <cellStyle name="40% - Accent5 4 2 9 2" xfId="18890"/>
    <cellStyle name="40% - Accent5 4 2 9 2 2" xfId="37952"/>
    <cellStyle name="40% - Accent5 4 2 9 2 3" xfId="57013"/>
    <cellStyle name="40% - Accent5 4 2 9 3" xfId="29674"/>
    <cellStyle name="40% - Accent5 4 2 9 4" xfId="48735"/>
    <cellStyle name="40% - Accent5 4 3" xfId="2049"/>
    <cellStyle name="40% - Accent5 4 3 10" xfId="5063"/>
    <cellStyle name="40% - Accent5 4 3 10 2" xfId="24173"/>
    <cellStyle name="40% - Accent5 4 3 10 3" xfId="43234"/>
    <cellStyle name="40% - Accent5 4 3 11" xfId="13389"/>
    <cellStyle name="40% - Accent5 4 3 11 2" xfId="32451"/>
    <cellStyle name="40% - Accent5 4 3 11 3" xfId="51512"/>
    <cellStyle name="40% - Accent5 4 3 12" xfId="21403"/>
    <cellStyle name="40% - Accent5 4 3 13" xfId="40464"/>
    <cellStyle name="40% - Accent5 4 3 2" xfId="2050"/>
    <cellStyle name="40% - Accent5 4 3 2 2" xfId="2051"/>
    <cellStyle name="40% - Accent5 4 3 2 2 2" xfId="8127"/>
    <cellStyle name="40% - Accent5 4 3 2 2 2 2" xfId="16409"/>
    <cellStyle name="40% - Accent5 4 3 2 2 2 2 2" xfId="35471"/>
    <cellStyle name="40% - Accent5 4 3 2 2 2 2 3" xfId="54532"/>
    <cellStyle name="40% - Accent5 4 3 2 2 2 3" xfId="27193"/>
    <cellStyle name="40% - Accent5 4 3 2 2 2 4" xfId="46254"/>
    <cellStyle name="40% - Accent5 4 3 2 2 3" xfId="10621"/>
    <cellStyle name="40% - Accent5 4 3 2 2 3 2" xfId="18899"/>
    <cellStyle name="40% - Accent5 4 3 2 2 3 2 2" xfId="37961"/>
    <cellStyle name="40% - Accent5 4 3 2 2 3 2 3" xfId="57022"/>
    <cellStyle name="40% - Accent5 4 3 2 2 3 3" xfId="29683"/>
    <cellStyle name="40% - Accent5 4 3 2 2 3 4" xfId="48744"/>
    <cellStyle name="40% - Accent5 4 3 2 2 4" xfId="5065"/>
    <cellStyle name="40% - Accent5 4 3 2 2 4 2" xfId="24175"/>
    <cellStyle name="40% - Accent5 4 3 2 2 4 3" xfId="43236"/>
    <cellStyle name="40% - Accent5 4 3 2 2 5" xfId="13391"/>
    <cellStyle name="40% - Accent5 4 3 2 2 5 2" xfId="32453"/>
    <cellStyle name="40% - Accent5 4 3 2 2 5 3" xfId="51514"/>
    <cellStyle name="40% - Accent5 4 3 2 2 6" xfId="21405"/>
    <cellStyle name="40% - Accent5 4 3 2 2 7" xfId="40466"/>
    <cellStyle name="40% - Accent5 4 3 2 3" xfId="8126"/>
    <cellStyle name="40% - Accent5 4 3 2 3 2" xfId="16408"/>
    <cellStyle name="40% - Accent5 4 3 2 3 2 2" xfId="35470"/>
    <cellStyle name="40% - Accent5 4 3 2 3 2 3" xfId="54531"/>
    <cellStyle name="40% - Accent5 4 3 2 3 3" xfId="27192"/>
    <cellStyle name="40% - Accent5 4 3 2 3 4" xfId="46253"/>
    <cellStyle name="40% - Accent5 4 3 2 4" xfId="10620"/>
    <cellStyle name="40% - Accent5 4 3 2 4 2" xfId="18898"/>
    <cellStyle name="40% - Accent5 4 3 2 4 2 2" xfId="37960"/>
    <cellStyle name="40% - Accent5 4 3 2 4 2 3" xfId="57021"/>
    <cellStyle name="40% - Accent5 4 3 2 4 3" xfId="29682"/>
    <cellStyle name="40% - Accent5 4 3 2 4 4" xfId="48743"/>
    <cellStyle name="40% - Accent5 4 3 2 5" xfId="5064"/>
    <cellStyle name="40% - Accent5 4 3 2 5 2" xfId="24174"/>
    <cellStyle name="40% - Accent5 4 3 2 5 3" xfId="43235"/>
    <cellStyle name="40% - Accent5 4 3 2 6" xfId="13390"/>
    <cellStyle name="40% - Accent5 4 3 2 6 2" xfId="32452"/>
    <cellStyle name="40% - Accent5 4 3 2 6 3" xfId="51513"/>
    <cellStyle name="40% - Accent5 4 3 2 7" xfId="21404"/>
    <cellStyle name="40% - Accent5 4 3 2 8" xfId="40465"/>
    <cellStyle name="40% - Accent5 4 3 3" xfId="2052"/>
    <cellStyle name="40% - Accent5 4 3 3 2" xfId="2053"/>
    <cellStyle name="40% - Accent5 4 3 3 2 2" xfId="8129"/>
    <cellStyle name="40% - Accent5 4 3 3 2 2 2" xfId="16411"/>
    <cellStyle name="40% - Accent5 4 3 3 2 2 2 2" xfId="35473"/>
    <cellStyle name="40% - Accent5 4 3 3 2 2 2 3" xfId="54534"/>
    <cellStyle name="40% - Accent5 4 3 3 2 2 3" xfId="27195"/>
    <cellStyle name="40% - Accent5 4 3 3 2 2 4" xfId="46256"/>
    <cellStyle name="40% - Accent5 4 3 3 2 3" xfId="10623"/>
    <cellStyle name="40% - Accent5 4 3 3 2 3 2" xfId="18901"/>
    <cellStyle name="40% - Accent5 4 3 3 2 3 2 2" xfId="37963"/>
    <cellStyle name="40% - Accent5 4 3 3 2 3 2 3" xfId="57024"/>
    <cellStyle name="40% - Accent5 4 3 3 2 3 3" xfId="29685"/>
    <cellStyle name="40% - Accent5 4 3 3 2 3 4" xfId="48746"/>
    <cellStyle name="40% - Accent5 4 3 3 2 4" xfId="5067"/>
    <cellStyle name="40% - Accent5 4 3 3 2 4 2" xfId="24177"/>
    <cellStyle name="40% - Accent5 4 3 3 2 4 3" xfId="43238"/>
    <cellStyle name="40% - Accent5 4 3 3 2 5" xfId="13393"/>
    <cellStyle name="40% - Accent5 4 3 3 2 5 2" xfId="32455"/>
    <cellStyle name="40% - Accent5 4 3 3 2 5 3" xfId="51516"/>
    <cellStyle name="40% - Accent5 4 3 3 2 6" xfId="21407"/>
    <cellStyle name="40% - Accent5 4 3 3 2 7" xfId="40468"/>
    <cellStyle name="40% - Accent5 4 3 3 3" xfId="8128"/>
    <cellStyle name="40% - Accent5 4 3 3 3 2" xfId="16410"/>
    <cellStyle name="40% - Accent5 4 3 3 3 2 2" xfId="35472"/>
    <cellStyle name="40% - Accent5 4 3 3 3 2 3" xfId="54533"/>
    <cellStyle name="40% - Accent5 4 3 3 3 3" xfId="27194"/>
    <cellStyle name="40% - Accent5 4 3 3 3 4" xfId="46255"/>
    <cellStyle name="40% - Accent5 4 3 3 4" xfId="10622"/>
    <cellStyle name="40% - Accent5 4 3 3 4 2" xfId="18900"/>
    <cellStyle name="40% - Accent5 4 3 3 4 2 2" xfId="37962"/>
    <cellStyle name="40% - Accent5 4 3 3 4 2 3" xfId="57023"/>
    <cellStyle name="40% - Accent5 4 3 3 4 3" xfId="29684"/>
    <cellStyle name="40% - Accent5 4 3 3 4 4" xfId="48745"/>
    <cellStyle name="40% - Accent5 4 3 3 5" xfId="5066"/>
    <cellStyle name="40% - Accent5 4 3 3 5 2" xfId="24176"/>
    <cellStyle name="40% - Accent5 4 3 3 5 3" xfId="43237"/>
    <cellStyle name="40% - Accent5 4 3 3 6" xfId="13392"/>
    <cellStyle name="40% - Accent5 4 3 3 6 2" xfId="32454"/>
    <cellStyle name="40% - Accent5 4 3 3 6 3" xfId="51515"/>
    <cellStyle name="40% - Accent5 4 3 3 7" xfId="21406"/>
    <cellStyle name="40% - Accent5 4 3 3 8" xfId="40467"/>
    <cellStyle name="40% - Accent5 4 3 4" xfId="2054"/>
    <cellStyle name="40% - Accent5 4 3 4 2" xfId="8130"/>
    <cellStyle name="40% - Accent5 4 3 4 2 2" xfId="16412"/>
    <cellStyle name="40% - Accent5 4 3 4 2 2 2" xfId="35474"/>
    <cellStyle name="40% - Accent5 4 3 4 2 2 3" xfId="54535"/>
    <cellStyle name="40% - Accent5 4 3 4 2 3" xfId="27196"/>
    <cellStyle name="40% - Accent5 4 3 4 2 4" xfId="46257"/>
    <cellStyle name="40% - Accent5 4 3 4 3" xfId="10624"/>
    <cellStyle name="40% - Accent5 4 3 4 3 2" xfId="18902"/>
    <cellStyle name="40% - Accent5 4 3 4 3 2 2" xfId="37964"/>
    <cellStyle name="40% - Accent5 4 3 4 3 2 3" xfId="57025"/>
    <cellStyle name="40% - Accent5 4 3 4 3 3" xfId="29686"/>
    <cellStyle name="40% - Accent5 4 3 4 3 4" xfId="48747"/>
    <cellStyle name="40% - Accent5 4 3 4 4" xfId="5068"/>
    <cellStyle name="40% - Accent5 4 3 4 4 2" xfId="24178"/>
    <cellStyle name="40% - Accent5 4 3 4 4 3" xfId="43239"/>
    <cellStyle name="40% - Accent5 4 3 4 5" xfId="13394"/>
    <cellStyle name="40% - Accent5 4 3 4 5 2" xfId="32456"/>
    <cellStyle name="40% - Accent5 4 3 4 5 3" xfId="51517"/>
    <cellStyle name="40% - Accent5 4 3 4 6" xfId="21408"/>
    <cellStyle name="40% - Accent5 4 3 4 7" xfId="40469"/>
    <cellStyle name="40% - Accent5 4 3 5" xfId="2055"/>
    <cellStyle name="40% - Accent5 4 3 5 2" xfId="8131"/>
    <cellStyle name="40% - Accent5 4 3 5 2 2" xfId="16413"/>
    <cellStyle name="40% - Accent5 4 3 5 2 2 2" xfId="35475"/>
    <cellStyle name="40% - Accent5 4 3 5 2 2 3" xfId="54536"/>
    <cellStyle name="40% - Accent5 4 3 5 2 3" xfId="27197"/>
    <cellStyle name="40% - Accent5 4 3 5 2 4" xfId="46258"/>
    <cellStyle name="40% - Accent5 4 3 5 3" xfId="10625"/>
    <cellStyle name="40% - Accent5 4 3 5 3 2" xfId="18903"/>
    <cellStyle name="40% - Accent5 4 3 5 3 2 2" xfId="37965"/>
    <cellStyle name="40% - Accent5 4 3 5 3 2 3" xfId="57026"/>
    <cellStyle name="40% - Accent5 4 3 5 3 3" xfId="29687"/>
    <cellStyle name="40% - Accent5 4 3 5 3 4" xfId="48748"/>
    <cellStyle name="40% - Accent5 4 3 5 4" xfId="5069"/>
    <cellStyle name="40% - Accent5 4 3 5 4 2" xfId="24179"/>
    <cellStyle name="40% - Accent5 4 3 5 4 3" xfId="43240"/>
    <cellStyle name="40% - Accent5 4 3 5 5" xfId="13395"/>
    <cellStyle name="40% - Accent5 4 3 5 5 2" xfId="32457"/>
    <cellStyle name="40% - Accent5 4 3 5 5 3" xfId="51518"/>
    <cellStyle name="40% - Accent5 4 3 5 6" xfId="21409"/>
    <cellStyle name="40% - Accent5 4 3 5 7" xfId="40470"/>
    <cellStyle name="40% - Accent5 4 3 6" xfId="5070"/>
    <cellStyle name="40% - Accent5 4 3 6 2" xfId="13396"/>
    <cellStyle name="40% - Accent5 4 3 6 2 2" xfId="32458"/>
    <cellStyle name="40% - Accent5 4 3 6 2 3" xfId="51519"/>
    <cellStyle name="40% - Accent5 4 3 6 3" xfId="24180"/>
    <cellStyle name="40% - Accent5 4 3 6 4" xfId="43241"/>
    <cellStyle name="40% - Accent5 4 3 7" xfId="5988"/>
    <cellStyle name="40% - Accent5 4 3 7 2" xfId="14270"/>
    <cellStyle name="40% - Accent5 4 3 7 2 2" xfId="33332"/>
    <cellStyle name="40% - Accent5 4 3 7 2 3" xfId="52393"/>
    <cellStyle name="40% - Accent5 4 3 7 3" xfId="25054"/>
    <cellStyle name="40% - Accent5 4 3 7 4" xfId="44115"/>
    <cellStyle name="40% - Accent5 4 3 8" xfId="8125"/>
    <cellStyle name="40% - Accent5 4 3 8 2" xfId="16407"/>
    <cellStyle name="40% - Accent5 4 3 8 2 2" xfId="35469"/>
    <cellStyle name="40% - Accent5 4 3 8 2 3" xfId="54530"/>
    <cellStyle name="40% - Accent5 4 3 8 3" xfId="27191"/>
    <cellStyle name="40% - Accent5 4 3 8 4" xfId="46252"/>
    <cellStyle name="40% - Accent5 4 3 9" xfId="10619"/>
    <cellStyle name="40% - Accent5 4 3 9 2" xfId="18897"/>
    <cellStyle name="40% - Accent5 4 3 9 2 2" xfId="37959"/>
    <cellStyle name="40% - Accent5 4 3 9 2 3" xfId="57020"/>
    <cellStyle name="40% - Accent5 4 3 9 3" xfId="29681"/>
    <cellStyle name="40% - Accent5 4 3 9 4" xfId="48742"/>
    <cellStyle name="40% - Accent5 4 4" xfId="2056"/>
    <cellStyle name="40% - Accent5 4 4 10" xfId="13397"/>
    <cellStyle name="40% - Accent5 4 4 10 2" xfId="32459"/>
    <cellStyle name="40% - Accent5 4 4 10 3" xfId="51520"/>
    <cellStyle name="40% - Accent5 4 4 11" xfId="21410"/>
    <cellStyle name="40% - Accent5 4 4 12" xfId="40471"/>
    <cellStyle name="40% - Accent5 4 4 2" xfId="2057"/>
    <cellStyle name="40% - Accent5 4 4 2 2" xfId="2058"/>
    <cellStyle name="40% - Accent5 4 4 2 2 2" xfId="8134"/>
    <cellStyle name="40% - Accent5 4 4 2 2 2 2" xfId="16416"/>
    <cellStyle name="40% - Accent5 4 4 2 2 2 2 2" xfId="35478"/>
    <cellStyle name="40% - Accent5 4 4 2 2 2 2 3" xfId="54539"/>
    <cellStyle name="40% - Accent5 4 4 2 2 2 3" xfId="27200"/>
    <cellStyle name="40% - Accent5 4 4 2 2 2 4" xfId="46261"/>
    <cellStyle name="40% - Accent5 4 4 2 2 3" xfId="10628"/>
    <cellStyle name="40% - Accent5 4 4 2 2 3 2" xfId="18906"/>
    <cellStyle name="40% - Accent5 4 4 2 2 3 2 2" xfId="37968"/>
    <cellStyle name="40% - Accent5 4 4 2 2 3 2 3" xfId="57029"/>
    <cellStyle name="40% - Accent5 4 4 2 2 3 3" xfId="29690"/>
    <cellStyle name="40% - Accent5 4 4 2 2 3 4" xfId="48751"/>
    <cellStyle name="40% - Accent5 4 4 2 2 4" xfId="5073"/>
    <cellStyle name="40% - Accent5 4 4 2 2 4 2" xfId="24183"/>
    <cellStyle name="40% - Accent5 4 4 2 2 4 3" xfId="43244"/>
    <cellStyle name="40% - Accent5 4 4 2 2 5" xfId="13399"/>
    <cellStyle name="40% - Accent5 4 4 2 2 5 2" xfId="32461"/>
    <cellStyle name="40% - Accent5 4 4 2 2 5 3" xfId="51522"/>
    <cellStyle name="40% - Accent5 4 4 2 2 6" xfId="21412"/>
    <cellStyle name="40% - Accent5 4 4 2 2 7" xfId="40473"/>
    <cellStyle name="40% - Accent5 4 4 2 3" xfId="8133"/>
    <cellStyle name="40% - Accent5 4 4 2 3 2" xfId="16415"/>
    <cellStyle name="40% - Accent5 4 4 2 3 2 2" xfId="35477"/>
    <cellStyle name="40% - Accent5 4 4 2 3 2 3" xfId="54538"/>
    <cellStyle name="40% - Accent5 4 4 2 3 3" xfId="27199"/>
    <cellStyle name="40% - Accent5 4 4 2 3 4" xfId="46260"/>
    <cellStyle name="40% - Accent5 4 4 2 4" xfId="10627"/>
    <cellStyle name="40% - Accent5 4 4 2 4 2" xfId="18905"/>
    <cellStyle name="40% - Accent5 4 4 2 4 2 2" xfId="37967"/>
    <cellStyle name="40% - Accent5 4 4 2 4 2 3" xfId="57028"/>
    <cellStyle name="40% - Accent5 4 4 2 4 3" xfId="29689"/>
    <cellStyle name="40% - Accent5 4 4 2 4 4" xfId="48750"/>
    <cellStyle name="40% - Accent5 4 4 2 5" xfId="5072"/>
    <cellStyle name="40% - Accent5 4 4 2 5 2" xfId="24182"/>
    <cellStyle name="40% - Accent5 4 4 2 5 3" xfId="43243"/>
    <cellStyle name="40% - Accent5 4 4 2 6" xfId="13398"/>
    <cellStyle name="40% - Accent5 4 4 2 6 2" xfId="32460"/>
    <cellStyle name="40% - Accent5 4 4 2 6 3" xfId="51521"/>
    <cellStyle name="40% - Accent5 4 4 2 7" xfId="21411"/>
    <cellStyle name="40% - Accent5 4 4 2 8" xfId="40472"/>
    <cellStyle name="40% - Accent5 4 4 3" xfId="2059"/>
    <cellStyle name="40% - Accent5 4 4 3 2" xfId="8135"/>
    <cellStyle name="40% - Accent5 4 4 3 2 2" xfId="16417"/>
    <cellStyle name="40% - Accent5 4 4 3 2 2 2" xfId="35479"/>
    <cellStyle name="40% - Accent5 4 4 3 2 2 3" xfId="54540"/>
    <cellStyle name="40% - Accent5 4 4 3 2 3" xfId="27201"/>
    <cellStyle name="40% - Accent5 4 4 3 2 4" xfId="46262"/>
    <cellStyle name="40% - Accent5 4 4 3 3" xfId="10629"/>
    <cellStyle name="40% - Accent5 4 4 3 3 2" xfId="18907"/>
    <cellStyle name="40% - Accent5 4 4 3 3 2 2" xfId="37969"/>
    <cellStyle name="40% - Accent5 4 4 3 3 2 3" xfId="57030"/>
    <cellStyle name="40% - Accent5 4 4 3 3 3" xfId="29691"/>
    <cellStyle name="40% - Accent5 4 4 3 3 4" xfId="48752"/>
    <cellStyle name="40% - Accent5 4 4 3 4" xfId="5074"/>
    <cellStyle name="40% - Accent5 4 4 3 4 2" xfId="24184"/>
    <cellStyle name="40% - Accent5 4 4 3 4 3" xfId="43245"/>
    <cellStyle name="40% - Accent5 4 4 3 5" xfId="13400"/>
    <cellStyle name="40% - Accent5 4 4 3 5 2" xfId="32462"/>
    <cellStyle name="40% - Accent5 4 4 3 5 3" xfId="51523"/>
    <cellStyle name="40% - Accent5 4 4 3 6" xfId="21413"/>
    <cellStyle name="40% - Accent5 4 4 3 7" xfId="40474"/>
    <cellStyle name="40% - Accent5 4 4 4" xfId="2060"/>
    <cellStyle name="40% - Accent5 4 4 4 2" xfId="8136"/>
    <cellStyle name="40% - Accent5 4 4 4 2 2" xfId="16418"/>
    <cellStyle name="40% - Accent5 4 4 4 2 2 2" xfId="35480"/>
    <cellStyle name="40% - Accent5 4 4 4 2 2 3" xfId="54541"/>
    <cellStyle name="40% - Accent5 4 4 4 2 3" xfId="27202"/>
    <cellStyle name="40% - Accent5 4 4 4 2 4" xfId="46263"/>
    <cellStyle name="40% - Accent5 4 4 4 3" xfId="10630"/>
    <cellStyle name="40% - Accent5 4 4 4 3 2" xfId="18908"/>
    <cellStyle name="40% - Accent5 4 4 4 3 2 2" xfId="37970"/>
    <cellStyle name="40% - Accent5 4 4 4 3 2 3" xfId="57031"/>
    <cellStyle name="40% - Accent5 4 4 4 3 3" xfId="29692"/>
    <cellStyle name="40% - Accent5 4 4 4 3 4" xfId="48753"/>
    <cellStyle name="40% - Accent5 4 4 4 4" xfId="5075"/>
    <cellStyle name="40% - Accent5 4 4 4 4 2" xfId="24185"/>
    <cellStyle name="40% - Accent5 4 4 4 4 3" xfId="43246"/>
    <cellStyle name="40% - Accent5 4 4 4 5" xfId="13401"/>
    <cellStyle name="40% - Accent5 4 4 4 5 2" xfId="32463"/>
    <cellStyle name="40% - Accent5 4 4 4 5 3" xfId="51524"/>
    <cellStyle name="40% - Accent5 4 4 4 6" xfId="21414"/>
    <cellStyle name="40% - Accent5 4 4 4 7" xfId="40475"/>
    <cellStyle name="40% - Accent5 4 4 5" xfId="5076"/>
    <cellStyle name="40% - Accent5 4 4 5 2" xfId="13402"/>
    <cellStyle name="40% - Accent5 4 4 5 2 2" xfId="32464"/>
    <cellStyle name="40% - Accent5 4 4 5 2 3" xfId="51525"/>
    <cellStyle name="40% - Accent5 4 4 5 3" xfId="24186"/>
    <cellStyle name="40% - Accent5 4 4 5 4" xfId="43247"/>
    <cellStyle name="40% - Accent5 4 4 6" xfId="5804"/>
    <cellStyle name="40% - Accent5 4 4 6 2" xfId="14086"/>
    <cellStyle name="40% - Accent5 4 4 6 2 2" xfId="33148"/>
    <cellStyle name="40% - Accent5 4 4 6 2 3" xfId="52209"/>
    <cellStyle name="40% - Accent5 4 4 6 3" xfId="24870"/>
    <cellStyle name="40% - Accent5 4 4 6 4" xfId="43931"/>
    <cellStyle name="40% - Accent5 4 4 7" xfId="8132"/>
    <cellStyle name="40% - Accent5 4 4 7 2" xfId="16414"/>
    <cellStyle name="40% - Accent5 4 4 7 2 2" xfId="35476"/>
    <cellStyle name="40% - Accent5 4 4 7 2 3" xfId="54537"/>
    <cellStyle name="40% - Accent5 4 4 7 3" xfId="27198"/>
    <cellStyle name="40% - Accent5 4 4 7 4" xfId="46259"/>
    <cellStyle name="40% - Accent5 4 4 8" xfId="10626"/>
    <cellStyle name="40% - Accent5 4 4 8 2" xfId="18904"/>
    <cellStyle name="40% - Accent5 4 4 8 2 2" xfId="37966"/>
    <cellStyle name="40% - Accent5 4 4 8 2 3" xfId="57027"/>
    <cellStyle name="40% - Accent5 4 4 8 3" xfId="29688"/>
    <cellStyle name="40% - Accent5 4 4 8 4" xfId="48749"/>
    <cellStyle name="40% - Accent5 4 4 9" xfId="5071"/>
    <cellStyle name="40% - Accent5 4 4 9 2" xfId="24181"/>
    <cellStyle name="40% - Accent5 4 4 9 3" xfId="43242"/>
    <cellStyle name="40% - Accent5 4 5" xfId="2061"/>
    <cellStyle name="40% - Accent5 4 5 2" xfId="2062"/>
    <cellStyle name="40% - Accent5 4 5 2 2" xfId="8138"/>
    <cellStyle name="40% - Accent5 4 5 2 2 2" xfId="16420"/>
    <cellStyle name="40% - Accent5 4 5 2 2 2 2" xfId="35482"/>
    <cellStyle name="40% - Accent5 4 5 2 2 2 3" xfId="54543"/>
    <cellStyle name="40% - Accent5 4 5 2 2 3" xfId="27204"/>
    <cellStyle name="40% - Accent5 4 5 2 2 4" xfId="46265"/>
    <cellStyle name="40% - Accent5 4 5 2 3" xfId="10632"/>
    <cellStyle name="40% - Accent5 4 5 2 3 2" xfId="18910"/>
    <cellStyle name="40% - Accent5 4 5 2 3 2 2" xfId="37972"/>
    <cellStyle name="40% - Accent5 4 5 2 3 2 3" xfId="57033"/>
    <cellStyle name="40% - Accent5 4 5 2 3 3" xfId="29694"/>
    <cellStyle name="40% - Accent5 4 5 2 3 4" xfId="48755"/>
    <cellStyle name="40% - Accent5 4 5 2 4" xfId="5078"/>
    <cellStyle name="40% - Accent5 4 5 2 4 2" xfId="24188"/>
    <cellStyle name="40% - Accent5 4 5 2 4 3" xfId="43249"/>
    <cellStyle name="40% - Accent5 4 5 2 5" xfId="13404"/>
    <cellStyle name="40% - Accent5 4 5 2 5 2" xfId="32466"/>
    <cellStyle name="40% - Accent5 4 5 2 5 3" xfId="51527"/>
    <cellStyle name="40% - Accent5 4 5 2 6" xfId="21416"/>
    <cellStyle name="40% - Accent5 4 5 2 7" xfId="40477"/>
    <cellStyle name="40% - Accent5 4 5 3" xfId="8137"/>
    <cellStyle name="40% - Accent5 4 5 3 2" xfId="16419"/>
    <cellStyle name="40% - Accent5 4 5 3 2 2" xfId="35481"/>
    <cellStyle name="40% - Accent5 4 5 3 2 3" xfId="54542"/>
    <cellStyle name="40% - Accent5 4 5 3 3" xfId="27203"/>
    <cellStyle name="40% - Accent5 4 5 3 4" xfId="46264"/>
    <cellStyle name="40% - Accent5 4 5 4" xfId="10631"/>
    <cellStyle name="40% - Accent5 4 5 4 2" xfId="18909"/>
    <cellStyle name="40% - Accent5 4 5 4 2 2" xfId="37971"/>
    <cellStyle name="40% - Accent5 4 5 4 2 3" xfId="57032"/>
    <cellStyle name="40% - Accent5 4 5 4 3" xfId="29693"/>
    <cellStyle name="40% - Accent5 4 5 4 4" xfId="48754"/>
    <cellStyle name="40% - Accent5 4 5 5" xfId="5077"/>
    <cellStyle name="40% - Accent5 4 5 5 2" xfId="24187"/>
    <cellStyle name="40% - Accent5 4 5 5 3" xfId="43248"/>
    <cellStyle name="40% - Accent5 4 5 6" xfId="13403"/>
    <cellStyle name="40% - Accent5 4 5 6 2" xfId="32465"/>
    <cellStyle name="40% - Accent5 4 5 6 3" xfId="51526"/>
    <cellStyle name="40% - Accent5 4 5 7" xfId="21415"/>
    <cellStyle name="40% - Accent5 4 5 8" xfId="40476"/>
    <cellStyle name="40% - Accent5 4 6" xfId="2063"/>
    <cellStyle name="40% - Accent5 4 6 2" xfId="2064"/>
    <cellStyle name="40% - Accent5 4 6 2 2" xfId="8140"/>
    <cellStyle name="40% - Accent5 4 6 2 2 2" xfId="16422"/>
    <cellStyle name="40% - Accent5 4 6 2 2 2 2" xfId="35484"/>
    <cellStyle name="40% - Accent5 4 6 2 2 2 3" xfId="54545"/>
    <cellStyle name="40% - Accent5 4 6 2 2 3" xfId="27206"/>
    <cellStyle name="40% - Accent5 4 6 2 2 4" xfId="46267"/>
    <cellStyle name="40% - Accent5 4 6 2 3" xfId="10634"/>
    <cellStyle name="40% - Accent5 4 6 2 3 2" xfId="18912"/>
    <cellStyle name="40% - Accent5 4 6 2 3 2 2" xfId="37974"/>
    <cellStyle name="40% - Accent5 4 6 2 3 2 3" xfId="57035"/>
    <cellStyle name="40% - Accent5 4 6 2 3 3" xfId="29696"/>
    <cellStyle name="40% - Accent5 4 6 2 3 4" xfId="48757"/>
    <cellStyle name="40% - Accent5 4 6 2 4" xfId="5080"/>
    <cellStyle name="40% - Accent5 4 6 2 4 2" xfId="24190"/>
    <cellStyle name="40% - Accent5 4 6 2 4 3" xfId="43251"/>
    <cellStyle name="40% - Accent5 4 6 2 5" xfId="13406"/>
    <cellStyle name="40% - Accent5 4 6 2 5 2" xfId="32468"/>
    <cellStyle name="40% - Accent5 4 6 2 5 3" xfId="51529"/>
    <cellStyle name="40% - Accent5 4 6 2 6" xfId="21418"/>
    <cellStyle name="40% - Accent5 4 6 2 7" xfId="40479"/>
    <cellStyle name="40% - Accent5 4 6 3" xfId="8139"/>
    <cellStyle name="40% - Accent5 4 6 3 2" xfId="16421"/>
    <cellStyle name="40% - Accent5 4 6 3 2 2" xfId="35483"/>
    <cellStyle name="40% - Accent5 4 6 3 2 3" xfId="54544"/>
    <cellStyle name="40% - Accent5 4 6 3 3" xfId="27205"/>
    <cellStyle name="40% - Accent5 4 6 3 4" xfId="46266"/>
    <cellStyle name="40% - Accent5 4 6 4" xfId="10633"/>
    <cellStyle name="40% - Accent5 4 6 4 2" xfId="18911"/>
    <cellStyle name="40% - Accent5 4 6 4 2 2" xfId="37973"/>
    <cellStyle name="40% - Accent5 4 6 4 2 3" xfId="57034"/>
    <cellStyle name="40% - Accent5 4 6 4 3" xfId="29695"/>
    <cellStyle name="40% - Accent5 4 6 4 4" xfId="48756"/>
    <cellStyle name="40% - Accent5 4 6 5" xfId="5079"/>
    <cellStyle name="40% - Accent5 4 6 5 2" xfId="24189"/>
    <cellStyle name="40% - Accent5 4 6 5 3" xfId="43250"/>
    <cellStyle name="40% - Accent5 4 6 6" xfId="13405"/>
    <cellStyle name="40% - Accent5 4 6 6 2" xfId="32467"/>
    <cellStyle name="40% - Accent5 4 6 6 3" xfId="51528"/>
    <cellStyle name="40% - Accent5 4 6 7" xfId="21417"/>
    <cellStyle name="40% - Accent5 4 6 8" xfId="40478"/>
    <cellStyle name="40% - Accent5 4 7" xfId="2065"/>
    <cellStyle name="40% - Accent5 4 7 2" xfId="8141"/>
    <cellStyle name="40% - Accent5 4 7 2 2" xfId="16423"/>
    <cellStyle name="40% - Accent5 4 7 2 2 2" xfId="35485"/>
    <cellStyle name="40% - Accent5 4 7 2 2 3" xfId="54546"/>
    <cellStyle name="40% - Accent5 4 7 2 3" xfId="27207"/>
    <cellStyle name="40% - Accent5 4 7 2 4" xfId="46268"/>
    <cellStyle name="40% - Accent5 4 7 3" xfId="10635"/>
    <cellStyle name="40% - Accent5 4 7 3 2" xfId="18913"/>
    <cellStyle name="40% - Accent5 4 7 3 2 2" xfId="37975"/>
    <cellStyle name="40% - Accent5 4 7 3 2 3" xfId="57036"/>
    <cellStyle name="40% - Accent5 4 7 3 3" xfId="29697"/>
    <cellStyle name="40% - Accent5 4 7 3 4" xfId="48758"/>
    <cellStyle name="40% - Accent5 4 7 4" xfId="5081"/>
    <cellStyle name="40% - Accent5 4 7 4 2" xfId="24191"/>
    <cellStyle name="40% - Accent5 4 7 4 3" xfId="43252"/>
    <cellStyle name="40% - Accent5 4 7 5" xfId="13407"/>
    <cellStyle name="40% - Accent5 4 7 5 2" xfId="32469"/>
    <cellStyle name="40% - Accent5 4 7 5 3" xfId="51530"/>
    <cellStyle name="40% - Accent5 4 7 6" xfId="21419"/>
    <cellStyle name="40% - Accent5 4 7 7" xfId="40480"/>
    <cellStyle name="40% - Accent5 4 8" xfId="2066"/>
    <cellStyle name="40% - Accent5 4 8 2" xfId="8142"/>
    <cellStyle name="40% - Accent5 4 8 2 2" xfId="16424"/>
    <cellStyle name="40% - Accent5 4 8 2 2 2" xfId="35486"/>
    <cellStyle name="40% - Accent5 4 8 2 2 3" xfId="54547"/>
    <cellStyle name="40% - Accent5 4 8 2 3" xfId="27208"/>
    <cellStyle name="40% - Accent5 4 8 2 4" xfId="46269"/>
    <cellStyle name="40% - Accent5 4 8 3" xfId="10636"/>
    <cellStyle name="40% - Accent5 4 8 3 2" xfId="18914"/>
    <cellStyle name="40% - Accent5 4 8 3 2 2" xfId="37976"/>
    <cellStyle name="40% - Accent5 4 8 3 2 3" xfId="57037"/>
    <cellStyle name="40% - Accent5 4 8 3 3" xfId="29698"/>
    <cellStyle name="40% - Accent5 4 8 3 4" xfId="48759"/>
    <cellStyle name="40% - Accent5 4 8 4" xfId="5082"/>
    <cellStyle name="40% - Accent5 4 8 4 2" xfId="24192"/>
    <cellStyle name="40% - Accent5 4 8 4 3" xfId="43253"/>
    <cellStyle name="40% - Accent5 4 8 5" xfId="13408"/>
    <cellStyle name="40% - Accent5 4 8 5 2" xfId="32470"/>
    <cellStyle name="40% - Accent5 4 8 5 3" xfId="51531"/>
    <cellStyle name="40% - Accent5 4 8 6" xfId="21420"/>
    <cellStyle name="40% - Accent5 4 8 7" xfId="40481"/>
    <cellStyle name="40% - Accent5 4 9" xfId="5083"/>
    <cellStyle name="40% - Accent5 4 9 2" xfId="13409"/>
    <cellStyle name="40% - Accent5 4 9 2 2" xfId="32471"/>
    <cellStyle name="40% - Accent5 4 9 2 3" xfId="51532"/>
    <cellStyle name="40% - Accent5 4 9 3" xfId="24193"/>
    <cellStyle name="40% - Accent5 4 9 4" xfId="43254"/>
    <cellStyle name="40% - Accent5 5" xfId="2067"/>
    <cellStyle name="40% - Accent5 5 10" xfId="5084"/>
    <cellStyle name="40% - Accent5 5 10 2" xfId="24194"/>
    <cellStyle name="40% - Accent5 5 10 3" xfId="43255"/>
    <cellStyle name="40% - Accent5 5 11" xfId="13410"/>
    <cellStyle name="40% - Accent5 5 11 2" xfId="32472"/>
    <cellStyle name="40% - Accent5 5 11 3" xfId="51533"/>
    <cellStyle name="40% - Accent5 5 12" xfId="21421"/>
    <cellStyle name="40% - Accent5 5 13" xfId="40482"/>
    <cellStyle name="40% - Accent5 5 2" xfId="2068"/>
    <cellStyle name="40% - Accent5 5 2 2" xfId="2069"/>
    <cellStyle name="40% - Accent5 5 2 2 2" xfId="8145"/>
    <cellStyle name="40% - Accent5 5 2 2 2 2" xfId="16427"/>
    <cellStyle name="40% - Accent5 5 2 2 2 2 2" xfId="35489"/>
    <cellStyle name="40% - Accent5 5 2 2 2 2 3" xfId="54550"/>
    <cellStyle name="40% - Accent5 5 2 2 2 3" xfId="27211"/>
    <cellStyle name="40% - Accent5 5 2 2 2 4" xfId="46272"/>
    <cellStyle name="40% - Accent5 5 2 2 3" xfId="10639"/>
    <cellStyle name="40% - Accent5 5 2 2 3 2" xfId="18917"/>
    <cellStyle name="40% - Accent5 5 2 2 3 2 2" xfId="37979"/>
    <cellStyle name="40% - Accent5 5 2 2 3 2 3" xfId="57040"/>
    <cellStyle name="40% - Accent5 5 2 2 3 3" xfId="29701"/>
    <cellStyle name="40% - Accent5 5 2 2 3 4" xfId="48762"/>
    <cellStyle name="40% - Accent5 5 2 2 4" xfId="5086"/>
    <cellStyle name="40% - Accent5 5 2 2 4 2" xfId="24196"/>
    <cellStyle name="40% - Accent5 5 2 2 4 3" xfId="43257"/>
    <cellStyle name="40% - Accent5 5 2 2 5" xfId="13412"/>
    <cellStyle name="40% - Accent5 5 2 2 5 2" xfId="32474"/>
    <cellStyle name="40% - Accent5 5 2 2 5 3" xfId="51535"/>
    <cellStyle name="40% - Accent5 5 2 2 6" xfId="21423"/>
    <cellStyle name="40% - Accent5 5 2 2 7" xfId="40484"/>
    <cellStyle name="40% - Accent5 5 2 3" xfId="8144"/>
    <cellStyle name="40% - Accent5 5 2 3 2" xfId="16426"/>
    <cellStyle name="40% - Accent5 5 2 3 2 2" xfId="35488"/>
    <cellStyle name="40% - Accent5 5 2 3 2 3" xfId="54549"/>
    <cellStyle name="40% - Accent5 5 2 3 3" xfId="27210"/>
    <cellStyle name="40% - Accent5 5 2 3 4" xfId="46271"/>
    <cellStyle name="40% - Accent5 5 2 4" xfId="10638"/>
    <cellStyle name="40% - Accent5 5 2 4 2" xfId="18916"/>
    <cellStyle name="40% - Accent5 5 2 4 2 2" xfId="37978"/>
    <cellStyle name="40% - Accent5 5 2 4 2 3" xfId="57039"/>
    <cellStyle name="40% - Accent5 5 2 4 3" xfId="29700"/>
    <cellStyle name="40% - Accent5 5 2 4 4" xfId="48761"/>
    <cellStyle name="40% - Accent5 5 2 5" xfId="5085"/>
    <cellStyle name="40% - Accent5 5 2 5 2" xfId="24195"/>
    <cellStyle name="40% - Accent5 5 2 5 3" xfId="43256"/>
    <cellStyle name="40% - Accent5 5 2 6" xfId="13411"/>
    <cellStyle name="40% - Accent5 5 2 6 2" xfId="32473"/>
    <cellStyle name="40% - Accent5 5 2 6 3" xfId="51534"/>
    <cellStyle name="40% - Accent5 5 2 7" xfId="21422"/>
    <cellStyle name="40% - Accent5 5 2 8" xfId="40483"/>
    <cellStyle name="40% - Accent5 5 3" xfId="2070"/>
    <cellStyle name="40% - Accent5 5 3 2" xfId="2071"/>
    <cellStyle name="40% - Accent5 5 3 2 2" xfId="8147"/>
    <cellStyle name="40% - Accent5 5 3 2 2 2" xfId="16429"/>
    <cellStyle name="40% - Accent5 5 3 2 2 2 2" xfId="35491"/>
    <cellStyle name="40% - Accent5 5 3 2 2 2 3" xfId="54552"/>
    <cellStyle name="40% - Accent5 5 3 2 2 3" xfId="27213"/>
    <cellStyle name="40% - Accent5 5 3 2 2 4" xfId="46274"/>
    <cellStyle name="40% - Accent5 5 3 2 3" xfId="10641"/>
    <cellStyle name="40% - Accent5 5 3 2 3 2" xfId="18919"/>
    <cellStyle name="40% - Accent5 5 3 2 3 2 2" xfId="37981"/>
    <cellStyle name="40% - Accent5 5 3 2 3 2 3" xfId="57042"/>
    <cellStyle name="40% - Accent5 5 3 2 3 3" xfId="29703"/>
    <cellStyle name="40% - Accent5 5 3 2 3 4" xfId="48764"/>
    <cellStyle name="40% - Accent5 5 3 2 4" xfId="5088"/>
    <cellStyle name="40% - Accent5 5 3 2 4 2" xfId="24198"/>
    <cellStyle name="40% - Accent5 5 3 2 4 3" xfId="43259"/>
    <cellStyle name="40% - Accent5 5 3 2 5" xfId="13414"/>
    <cellStyle name="40% - Accent5 5 3 2 5 2" xfId="32476"/>
    <cellStyle name="40% - Accent5 5 3 2 5 3" xfId="51537"/>
    <cellStyle name="40% - Accent5 5 3 2 6" xfId="21425"/>
    <cellStyle name="40% - Accent5 5 3 2 7" xfId="40486"/>
    <cellStyle name="40% - Accent5 5 3 3" xfId="8146"/>
    <cellStyle name="40% - Accent5 5 3 3 2" xfId="16428"/>
    <cellStyle name="40% - Accent5 5 3 3 2 2" xfId="35490"/>
    <cellStyle name="40% - Accent5 5 3 3 2 3" xfId="54551"/>
    <cellStyle name="40% - Accent5 5 3 3 3" xfId="27212"/>
    <cellStyle name="40% - Accent5 5 3 3 4" xfId="46273"/>
    <cellStyle name="40% - Accent5 5 3 4" xfId="10640"/>
    <cellStyle name="40% - Accent5 5 3 4 2" xfId="18918"/>
    <cellStyle name="40% - Accent5 5 3 4 2 2" xfId="37980"/>
    <cellStyle name="40% - Accent5 5 3 4 2 3" xfId="57041"/>
    <cellStyle name="40% - Accent5 5 3 4 3" xfId="29702"/>
    <cellStyle name="40% - Accent5 5 3 4 4" xfId="48763"/>
    <cellStyle name="40% - Accent5 5 3 5" xfId="5087"/>
    <cellStyle name="40% - Accent5 5 3 5 2" xfId="24197"/>
    <cellStyle name="40% - Accent5 5 3 5 3" xfId="43258"/>
    <cellStyle name="40% - Accent5 5 3 6" xfId="13413"/>
    <cellStyle name="40% - Accent5 5 3 6 2" xfId="32475"/>
    <cellStyle name="40% - Accent5 5 3 6 3" xfId="51536"/>
    <cellStyle name="40% - Accent5 5 3 7" xfId="21424"/>
    <cellStyle name="40% - Accent5 5 3 8" xfId="40485"/>
    <cellStyle name="40% - Accent5 5 4" xfId="2072"/>
    <cellStyle name="40% - Accent5 5 4 2" xfId="8148"/>
    <cellStyle name="40% - Accent5 5 4 2 2" xfId="16430"/>
    <cellStyle name="40% - Accent5 5 4 2 2 2" xfId="35492"/>
    <cellStyle name="40% - Accent5 5 4 2 2 3" xfId="54553"/>
    <cellStyle name="40% - Accent5 5 4 2 3" xfId="27214"/>
    <cellStyle name="40% - Accent5 5 4 2 4" xfId="46275"/>
    <cellStyle name="40% - Accent5 5 4 3" xfId="10642"/>
    <cellStyle name="40% - Accent5 5 4 3 2" xfId="18920"/>
    <cellStyle name="40% - Accent5 5 4 3 2 2" xfId="37982"/>
    <cellStyle name="40% - Accent5 5 4 3 2 3" xfId="57043"/>
    <cellStyle name="40% - Accent5 5 4 3 3" xfId="29704"/>
    <cellStyle name="40% - Accent5 5 4 3 4" xfId="48765"/>
    <cellStyle name="40% - Accent5 5 4 4" xfId="5089"/>
    <cellStyle name="40% - Accent5 5 4 4 2" xfId="24199"/>
    <cellStyle name="40% - Accent5 5 4 4 3" xfId="43260"/>
    <cellStyle name="40% - Accent5 5 4 5" xfId="13415"/>
    <cellStyle name="40% - Accent5 5 4 5 2" xfId="32477"/>
    <cellStyle name="40% - Accent5 5 4 5 3" xfId="51538"/>
    <cellStyle name="40% - Accent5 5 4 6" xfId="21426"/>
    <cellStyle name="40% - Accent5 5 4 7" xfId="40487"/>
    <cellStyle name="40% - Accent5 5 5" xfId="2073"/>
    <cellStyle name="40% - Accent5 5 5 2" xfId="8149"/>
    <cellStyle name="40% - Accent5 5 5 2 2" xfId="16431"/>
    <cellStyle name="40% - Accent5 5 5 2 2 2" xfId="35493"/>
    <cellStyle name="40% - Accent5 5 5 2 2 3" xfId="54554"/>
    <cellStyle name="40% - Accent5 5 5 2 3" xfId="27215"/>
    <cellStyle name="40% - Accent5 5 5 2 4" xfId="46276"/>
    <cellStyle name="40% - Accent5 5 5 3" xfId="10643"/>
    <cellStyle name="40% - Accent5 5 5 3 2" xfId="18921"/>
    <cellStyle name="40% - Accent5 5 5 3 2 2" xfId="37983"/>
    <cellStyle name="40% - Accent5 5 5 3 2 3" xfId="57044"/>
    <cellStyle name="40% - Accent5 5 5 3 3" xfId="29705"/>
    <cellStyle name="40% - Accent5 5 5 3 4" xfId="48766"/>
    <cellStyle name="40% - Accent5 5 5 4" xfId="5090"/>
    <cellStyle name="40% - Accent5 5 5 4 2" xfId="24200"/>
    <cellStyle name="40% - Accent5 5 5 4 3" xfId="43261"/>
    <cellStyle name="40% - Accent5 5 5 5" xfId="13416"/>
    <cellStyle name="40% - Accent5 5 5 5 2" xfId="32478"/>
    <cellStyle name="40% - Accent5 5 5 5 3" xfId="51539"/>
    <cellStyle name="40% - Accent5 5 5 6" xfId="21427"/>
    <cellStyle name="40% - Accent5 5 5 7" xfId="40488"/>
    <cellStyle name="40% - Accent5 5 6" xfId="5091"/>
    <cellStyle name="40% - Accent5 5 6 2" xfId="13417"/>
    <cellStyle name="40% - Accent5 5 6 2 2" xfId="32479"/>
    <cellStyle name="40% - Accent5 5 6 2 3" xfId="51540"/>
    <cellStyle name="40% - Accent5 5 6 3" xfId="24201"/>
    <cellStyle name="40% - Accent5 5 6 4" xfId="43262"/>
    <cellStyle name="40% - Accent5 5 7" xfId="5744"/>
    <cellStyle name="40% - Accent5 5 7 2" xfId="14029"/>
    <cellStyle name="40% - Accent5 5 7 2 2" xfId="33091"/>
    <cellStyle name="40% - Accent5 5 7 2 3" xfId="52152"/>
    <cellStyle name="40% - Accent5 5 7 3" xfId="24813"/>
    <cellStyle name="40% - Accent5 5 7 4" xfId="43874"/>
    <cellStyle name="40% - Accent5 5 8" xfId="8143"/>
    <cellStyle name="40% - Accent5 5 8 2" xfId="16425"/>
    <cellStyle name="40% - Accent5 5 8 2 2" xfId="35487"/>
    <cellStyle name="40% - Accent5 5 8 2 3" xfId="54548"/>
    <cellStyle name="40% - Accent5 5 8 3" xfId="27209"/>
    <cellStyle name="40% - Accent5 5 8 4" xfId="46270"/>
    <cellStyle name="40% - Accent5 5 9" xfId="10637"/>
    <cellStyle name="40% - Accent5 5 9 2" xfId="18915"/>
    <cellStyle name="40% - Accent5 5 9 2 2" xfId="37977"/>
    <cellStyle name="40% - Accent5 5 9 2 3" xfId="57038"/>
    <cellStyle name="40% - Accent5 5 9 3" xfId="29699"/>
    <cellStyle name="40% - Accent5 5 9 4" xfId="48760"/>
    <cellStyle name="40% - Accent5 6" xfId="2074"/>
    <cellStyle name="40% - Accent5 6 10" xfId="5092"/>
    <cellStyle name="40% - Accent5 6 10 2" xfId="24202"/>
    <cellStyle name="40% - Accent5 6 10 3" xfId="43263"/>
    <cellStyle name="40% - Accent5 6 11" xfId="13418"/>
    <cellStyle name="40% - Accent5 6 11 2" xfId="32480"/>
    <cellStyle name="40% - Accent5 6 11 3" xfId="51541"/>
    <cellStyle name="40% - Accent5 6 12" xfId="21428"/>
    <cellStyle name="40% - Accent5 6 13" xfId="40489"/>
    <cellStyle name="40% - Accent5 6 2" xfId="2075"/>
    <cellStyle name="40% - Accent5 6 2 2" xfId="2076"/>
    <cellStyle name="40% - Accent5 6 2 2 2" xfId="8152"/>
    <cellStyle name="40% - Accent5 6 2 2 2 2" xfId="16434"/>
    <cellStyle name="40% - Accent5 6 2 2 2 2 2" xfId="35496"/>
    <cellStyle name="40% - Accent5 6 2 2 2 2 3" xfId="54557"/>
    <cellStyle name="40% - Accent5 6 2 2 2 3" xfId="27218"/>
    <cellStyle name="40% - Accent5 6 2 2 2 4" xfId="46279"/>
    <cellStyle name="40% - Accent5 6 2 2 3" xfId="10646"/>
    <cellStyle name="40% - Accent5 6 2 2 3 2" xfId="18924"/>
    <cellStyle name="40% - Accent5 6 2 2 3 2 2" xfId="37986"/>
    <cellStyle name="40% - Accent5 6 2 2 3 2 3" xfId="57047"/>
    <cellStyle name="40% - Accent5 6 2 2 3 3" xfId="29708"/>
    <cellStyle name="40% - Accent5 6 2 2 3 4" xfId="48769"/>
    <cellStyle name="40% - Accent5 6 2 2 4" xfId="5094"/>
    <cellStyle name="40% - Accent5 6 2 2 4 2" xfId="24204"/>
    <cellStyle name="40% - Accent5 6 2 2 4 3" xfId="43265"/>
    <cellStyle name="40% - Accent5 6 2 2 5" xfId="13420"/>
    <cellStyle name="40% - Accent5 6 2 2 5 2" xfId="32482"/>
    <cellStyle name="40% - Accent5 6 2 2 5 3" xfId="51543"/>
    <cellStyle name="40% - Accent5 6 2 2 6" xfId="21430"/>
    <cellStyle name="40% - Accent5 6 2 2 7" xfId="40491"/>
    <cellStyle name="40% - Accent5 6 2 3" xfId="8151"/>
    <cellStyle name="40% - Accent5 6 2 3 2" xfId="16433"/>
    <cellStyle name="40% - Accent5 6 2 3 2 2" xfId="35495"/>
    <cellStyle name="40% - Accent5 6 2 3 2 3" xfId="54556"/>
    <cellStyle name="40% - Accent5 6 2 3 3" xfId="27217"/>
    <cellStyle name="40% - Accent5 6 2 3 4" xfId="46278"/>
    <cellStyle name="40% - Accent5 6 2 4" xfId="10645"/>
    <cellStyle name="40% - Accent5 6 2 4 2" xfId="18923"/>
    <cellStyle name="40% - Accent5 6 2 4 2 2" xfId="37985"/>
    <cellStyle name="40% - Accent5 6 2 4 2 3" xfId="57046"/>
    <cellStyle name="40% - Accent5 6 2 4 3" xfId="29707"/>
    <cellStyle name="40% - Accent5 6 2 4 4" xfId="48768"/>
    <cellStyle name="40% - Accent5 6 2 5" xfId="5093"/>
    <cellStyle name="40% - Accent5 6 2 5 2" xfId="24203"/>
    <cellStyle name="40% - Accent5 6 2 5 3" xfId="43264"/>
    <cellStyle name="40% - Accent5 6 2 6" xfId="13419"/>
    <cellStyle name="40% - Accent5 6 2 6 2" xfId="32481"/>
    <cellStyle name="40% - Accent5 6 2 6 3" xfId="51542"/>
    <cellStyle name="40% - Accent5 6 2 7" xfId="21429"/>
    <cellStyle name="40% - Accent5 6 2 8" xfId="40490"/>
    <cellStyle name="40% - Accent5 6 3" xfId="2077"/>
    <cellStyle name="40% - Accent5 6 3 2" xfId="2078"/>
    <cellStyle name="40% - Accent5 6 3 2 2" xfId="8154"/>
    <cellStyle name="40% - Accent5 6 3 2 2 2" xfId="16436"/>
    <cellStyle name="40% - Accent5 6 3 2 2 2 2" xfId="35498"/>
    <cellStyle name="40% - Accent5 6 3 2 2 2 3" xfId="54559"/>
    <cellStyle name="40% - Accent5 6 3 2 2 3" xfId="27220"/>
    <cellStyle name="40% - Accent5 6 3 2 2 4" xfId="46281"/>
    <cellStyle name="40% - Accent5 6 3 2 3" xfId="10648"/>
    <cellStyle name="40% - Accent5 6 3 2 3 2" xfId="18926"/>
    <cellStyle name="40% - Accent5 6 3 2 3 2 2" xfId="37988"/>
    <cellStyle name="40% - Accent5 6 3 2 3 2 3" xfId="57049"/>
    <cellStyle name="40% - Accent5 6 3 2 3 3" xfId="29710"/>
    <cellStyle name="40% - Accent5 6 3 2 3 4" xfId="48771"/>
    <cellStyle name="40% - Accent5 6 3 2 4" xfId="5096"/>
    <cellStyle name="40% - Accent5 6 3 2 4 2" xfId="24206"/>
    <cellStyle name="40% - Accent5 6 3 2 4 3" xfId="43267"/>
    <cellStyle name="40% - Accent5 6 3 2 5" xfId="13422"/>
    <cellStyle name="40% - Accent5 6 3 2 5 2" xfId="32484"/>
    <cellStyle name="40% - Accent5 6 3 2 5 3" xfId="51545"/>
    <cellStyle name="40% - Accent5 6 3 2 6" xfId="21432"/>
    <cellStyle name="40% - Accent5 6 3 2 7" xfId="40493"/>
    <cellStyle name="40% - Accent5 6 3 3" xfId="8153"/>
    <cellStyle name="40% - Accent5 6 3 3 2" xfId="16435"/>
    <cellStyle name="40% - Accent5 6 3 3 2 2" xfId="35497"/>
    <cellStyle name="40% - Accent5 6 3 3 2 3" xfId="54558"/>
    <cellStyle name="40% - Accent5 6 3 3 3" xfId="27219"/>
    <cellStyle name="40% - Accent5 6 3 3 4" xfId="46280"/>
    <cellStyle name="40% - Accent5 6 3 4" xfId="10647"/>
    <cellStyle name="40% - Accent5 6 3 4 2" xfId="18925"/>
    <cellStyle name="40% - Accent5 6 3 4 2 2" xfId="37987"/>
    <cellStyle name="40% - Accent5 6 3 4 2 3" xfId="57048"/>
    <cellStyle name="40% - Accent5 6 3 4 3" xfId="29709"/>
    <cellStyle name="40% - Accent5 6 3 4 4" xfId="48770"/>
    <cellStyle name="40% - Accent5 6 3 5" xfId="5095"/>
    <cellStyle name="40% - Accent5 6 3 5 2" xfId="24205"/>
    <cellStyle name="40% - Accent5 6 3 5 3" xfId="43266"/>
    <cellStyle name="40% - Accent5 6 3 6" xfId="13421"/>
    <cellStyle name="40% - Accent5 6 3 6 2" xfId="32483"/>
    <cellStyle name="40% - Accent5 6 3 6 3" xfId="51544"/>
    <cellStyle name="40% - Accent5 6 3 7" xfId="21431"/>
    <cellStyle name="40% - Accent5 6 3 8" xfId="40492"/>
    <cellStyle name="40% - Accent5 6 4" xfId="2079"/>
    <cellStyle name="40% - Accent5 6 4 2" xfId="8155"/>
    <cellStyle name="40% - Accent5 6 4 2 2" xfId="16437"/>
    <cellStyle name="40% - Accent5 6 4 2 2 2" xfId="35499"/>
    <cellStyle name="40% - Accent5 6 4 2 2 3" xfId="54560"/>
    <cellStyle name="40% - Accent5 6 4 2 3" xfId="27221"/>
    <cellStyle name="40% - Accent5 6 4 2 4" xfId="46282"/>
    <cellStyle name="40% - Accent5 6 4 3" xfId="10649"/>
    <cellStyle name="40% - Accent5 6 4 3 2" xfId="18927"/>
    <cellStyle name="40% - Accent5 6 4 3 2 2" xfId="37989"/>
    <cellStyle name="40% - Accent5 6 4 3 2 3" xfId="57050"/>
    <cellStyle name="40% - Accent5 6 4 3 3" xfId="29711"/>
    <cellStyle name="40% - Accent5 6 4 3 4" xfId="48772"/>
    <cellStyle name="40% - Accent5 6 4 4" xfId="5097"/>
    <cellStyle name="40% - Accent5 6 4 4 2" xfId="24207"/>
    <cellStyle name="40% - Accent5 6 4 4 3" xfId="43268"/>
    <cellStyle name="40% - Accent5 6 4 5" xfId="13423"/>
    <cellStyle name="40% - Accent5 6 4 5 2" xfId="32485"/>
    <cellStyle name="40% - Accent5 6 4 5 3" xfId="51546"/>
    <cellStyle name="40% - Accent5 6 4 6" xfId="21433"/>
    <cellStyle name="40% - Accent5 6 4 7" xfId="40494"/>
    <cellStyle name="40% - Accent5 6 5" xfId="2080"/>
    <cellStyle name="40% - Accent5 6 5 2" xfId="8156"/>
    <cellStyle name="40% - Accent5 6 5 2 2" xfId="16438"/>
    <cellStyle name="40% - Accent5 6 5 2 2 2" xfId="35500"/>
    <cellStyle name="40% - Accent5 6 5 2 2 3" xfId="54561"/>
    <cellStyle name="40% - Accent5 6 5 2 3" xfId="27222"/>
    <cellStyle name="40% - Accent5 6 5 2 4" xfId="46283"/>
    <cellStyle name="40% - Accent5 6 5 3" xfId="10650"/>
    <cellStyle name="40% - Accent5 6 5 3 2" xfId="18928"/>
    <cellStyle name="40% - Accent5 6 5 3 2 2" xfId="37990"/>
    <cellStyle name="40% - Accent5 6 5 3 2 3" xfId="57051"/>
    <cellStyle name="40% - Accent5 6 5 3 3" xfId="29712"/>
    <cellStyle name="40% - Accent5 6 5 3 4" xfId="48773"/>
    <cellStyle name="40% - Accent5 6 5 4" xfId="5098"/>
    <cellStyle name="40% - Accent5 6 5 4 2" xfId="24208"/>
    <cellStyle name="40% - Accent5 6 5 4 3" xfId="43269"/>
    <cellStyle name="40% - Accent5 6 5 5" xfId="13424"/>
    <cellStyle name="40% - Accent5 6 5 5 2" xfId="32486"/>
    <cellStyle name="40% - Accent5 6 5 5 3" xfId="51547"/>
    <cellStyle name="40% - Accent5 6 5 6" xfId="21434"/>
    <cellStyle name="40% - Accent5 6 5 7" xfId="40495"/>
    <cellStyle name="40% - Accent5 6 6" xfId="5099"/>
    <cellStyle name="40% - Accent5 6 6 2" xfId="13425"/>
    <cellStyle name="40% - Accent5 6 6 2 2" xfId="32487"/>
    <cellStyle name="40% - Accent5 6 6 2 3" xfId="51548"/>
    <cellStyle name="40% - Accent5 6 6 3" xfId="24209"/>
    <cellStyle name="40% - Accent5 6 6 4" xfId="43270"/>
    <cellStyle name="40% - Accent5 6 7" xfId="5833"/>
    <cellStyle name="40% - Accent5 6 7 2" xfId="14115"/>
    <cellStyle name="40% - Accent5 6 7 2 2" xfId="33177"/>
    <cellStyle name="40% - Accent5 6 7 2 3" xfId="52238"/>
    <cellStyle name="40% - Accent5 6 7 3" xfId="24899"/>
    <cellStyle name="40% - Accent5 6 7 4" xfId="43960"/>
    <cellStyle name="40% - Accent5 6 8" xfId="8150"/>
    <cellStyle name="40% - Accent5 6 8 2" xfId="16432"/>
    <cellStyle name="40% - Accent5 6 8 2 2" xfId="35494"/>
    <cellStyle name="40% - Accent5 6 8 2 3" xfId="54555"/>
    <cellStyle name="40% - Accent5 6 8 3" xfId="27216"/>
    <cellStyle name="40% - Accent5 6 8 4" xfId="46277"/>
    <cellStyle name="40% - Accent5 6 9" xfId="10644"/>
    <cellStyle name="40% - Accent5 6 9 2" xfId="18922"/>
    <cellStyle name="40% - Accent5 6 9 2 2" xfId="37984"/>
    <cellStyle name="40% - Accent5 6 9 2 3" xfId="57045"/>
    <cellStyle name="40% - Accent5 6 9 3" xfId="29706"/>
    <cellStyle name="40% - Accent5 6 9 4" xfId="48767"/>
    <cellStyle name="40% - Accent5 7" xfId="2081"/>
    <cellStyle name="40% - Accent5 7 10" xfId="5100"/>
    <cellStyle name="40% - Accent5 7 10 2" xfId="24210"/>
    <cellStyle name="40% - Accent5 7 10 3" xfId="43271"/>
    <cellStyle name="40% - Accent5 7 11" xfId="13426"/>
    <cellStyle name="40% - Accent5 7 11 2" xfId="32488"/>
    <cellStyle name="40% - Accent5 7 11 3" xfId="51549"/>
    <cellStyle name="40% - Accent5 7 12" xfId="21435"/>
    <cellStyle name="40% - Accent5 7 13" xfId="40496"/>
    <cellStyle name="40% - Accent5 7 2" xfId="2082"/>
    <cellStyle name="40% - Accent5 7 2 2" xfId="2083"/>
    <cellStyle name="40% - Accent5 7 2 2 2" xfId="8159"/>
    <cellStyle name="40% - Accent5 7 2 2 2 2" xfId="16441"/>
    <cellStyle name="40% - Accent5 7 2 2 2 2 2" xfId="35503"/>
    <cellStyle name="40% - Accent5 7 2 2 2 2 3" xfId="54564"/>
    <cellStyle name="40% - Accent5 7 2 2 2 3" xfId="27225"/>
    <cellStyle name="40% - Accent5 7 2 2 2 4" xfId="46286"/>
    <cellStyle name="40% - Accent5 7 2 2 3" xfId="10653"/>
    <cellStyle name="40% - Accent5 7 2 2 3 2" xfId="18931"/>
    <cellStyle name="40% - Accent5 7 2 2 3 2 2" xfId="37993"/>
    <cellStyle name="40% - Accent5 7 2 2 3 2 3" xfId="57054"/>
    <cellStyle name="40% - Accent5 7 2 2 3 3" xfId="29715"/>
    <cellStyle name="40% - Accent5 7 2 2 3 4" xfId="48776"/>
    <cellStyle name="40% - Accent5 7 2 2 4" xfId="5102"/>
    <cellStyle name="40% - Accent5 7 2 2 4 2" xfId="24212"/>
    <cellStyle name="40% - Accent5 7 2 2 4 3" xfId="43273"/>
    <cellStyle name="40% - Accent5 7 2 2 5" xfId="13428"/>
    <cellStyle name="40% - Accent5 7 2 2 5 2" xfId="32490"/>
    <cellStyle name="40% - Accent5 7 2 2 5 3" xfId="51551"/>
    <cellStyle name="40% - Accent5 7 2 2 6" xfId="21437"/>
    <cellStyle name="40% - Accent5 7 2 2 7" xfId="40498"/>
    <cellStyle name="40% - Accent5 7 2 3" xfId="8158"/>
    <cellStyle name="40% - Accent5 7 2 3 2" xfId="16440"/>
    <cellStyle name="40% - Accent5 7 2 3 2 2" xfId="35502"/>
    <cellStyle name="40% - Accent5 7 2 3 2 3" xfId="54563"/>
    <cellStyle name="40% - Accent5 7 2 3 3" xfId="27224"/>
    <cellStyle name="40% - Accent5 7 2 3 4" xfId="46285"/>
    <cellStyle name="40% - Accent5 7 2 4" xfId="10652"/>
    <cellStyle name="40% - Accent5 7 2 4 2" xfId="18930"/>
    <cellStyle name="40% - Accent5 7 2 4 2 2" xfId="37992"/>
    <cellStyle name="40% - Accent5 7 2 4 2 3" xfId="57053"/>
    <cellStyle name="40% - Accent5 7 2 4 3" xfId="29714"/>
    <cellStyle name="40% - Accent5 7 2 4 4" xfId="48775"/>
    <cellStyle name="40% - Accent5 7 2 5" xfId="5101"/>
    <cellStyle name="40% - Accent5 7 2 5 2" xfId="24211"/>
    <cellStyle name="40% - Accent5 7 2 5 3" xfId="43272"/>
    <cellStyle name="40% - Accent5 7 2 6" xfId="13427"/>
    <cellStyle name="40% - Accent5 7 2 6 2" xfId="32489"/>
    <cellStyle name="40% - Accent5 7 2 6 3" xfId="51550"/>
    <cellStyle name="40% - Accent5 7 2 7" xfId="21436"/>
    <cellStyle name="40% - Accent5 7 2 8" xfId="40497"/>
    <cellStyle name="40% - Accent5 7 3" xfId="2084"/>
    <cellStyle name="40% - Accent5 7 3 2" xfId="2085"/>
    <cellStyle name="40% - Accent5 7 3 2 2" xfId="8161"/>
    <cellStyle name="40% - Accent5 7 3 2 2 2" xfId="16443"/>
    <cellStyle name="40% - Accent5 7 3 2 2 2 2" xfId="35505"/>
    <cellStyle name="40% - Accent5 7 3 2 2 2 3" xfId="54566"/>
    <cellStyle name="40% - Accent5 7 3 2 2 3" xfId="27227"/>
    <cellStyle name="40% - Accent5 7 3 2 2 4" xfId="46288"/>
    <cellStyle name="40% - Accent5 7 3 2 3" xfId="10655"/>
    <cellStyle name="40% - Accent5 7 3 2 3 2" xfId="18933"/>
    <cellStyle name="40% - Accent5 7 3 2 3 2 2" xfId="37995"/>
    <cellStyle name="40% - Accent5 7 3 2 3 2 3" xfId="57056"/>
    <cellStyle name="40% - Accent5 7 3 2 3 3" xfId="29717"/>
    <cellStyle name="40% - Accent5 7 3 2 3 4" xfId="48778"/>
    <cellStyle name="40% - Accent5 7 3 2 4" xfId="5104"/>
    <cellStyle name="40% - Accent5 7 3 2 4 2" xfId="24214"/>
    <cellStyle name="40% - Accent5 7 3 2 4 3" xfId="43275"/>
    <cellStyle name="40% - Accent5 7 3 2 5" xfId="13430"/>
    <cellStyle name="40% - Accent5 7 3 2 5 2" xfId="32492"/>
    <cellStyle name="40% - Accent5 7 3 2 5 3" xfId="51553"/>
    <cellStyle name="40% - Accent5 7 3 2 6" xfId="21439"/>
    <cellStyle name="40% - Accent5 7 3 2 7" xfId="40500"/>
    <cellStyle name="40% - Accent5 7 3 3" xfId="8160"/>
    <cellStyle name="40% - Accent5 7 3 3 2" xfId="16442"/>
    <cellStyle name="40% - Accent5 7 3 3 2 2" xfId="35504"/>
    <cellStyle name="40% - Accent5 7 3 3 2 3" xfId="54565"/>
    <cellStyle name="40% - Accent5 7 3 3 3" xfId="27226"/>
    <cellStyle name="40% - Accent5 7 3 3 4" xfId="46287"/>
    <cellStyle name="40% - Accent5 7 3 4" xfId="10654"/>
    <cellStyle name="40% - Accent5 7 3 4 2" xfId="18932"/>
    <cellStyle name="40% - Accent5 7 3 4 2 2" xfId="37994"/>
    <cellStyle name="40% - Accent5 7 3 4 2 3" xfId="57055"/>
    <cellStyle name="40% - Accent5 7 3 4 3" xfId="29716"/>
    <cellStyle name="40% - Accent5 7 3 4 4" xfId="48777"/>
    <cellStyle name="40% - Accent5 7 3 5" xfId="5103"/>
    <cellStyle name="40% - Accent5 7 3 5 2" xfId="24213"/>
    <cellStyle name="40% - Accent5 7 3 5 3" xfId="43274"/>
    <cellStyle name="40% - Accent5 7 3 6" xfId="13429"/>
    <cellStyle name="40% - Accent5 7 3 6 2" xfId="32491"/>
    <cellStyle name="40% - Accent5 7 3 6 3" xfId="51552"/>
    <cellStyle name="40% - Accent5 7 3 7" xfId="21438"/>
    <cellStyle name="40% - Accent5 7 3 8" xfId="40499"/>
    <cellStyle name="40% - Accent5 7 4" xfId="2086"/>
    <cellStyle name="40% - Accent5 7 4 2" xfId="8162"/>
    <cellStyle name="40% - Accent5 7 4 2 2" xfId="16444"/>
    <cellStyle name="40% - Accent5 7 4 2 2 2" xfId="35506"/>
    <cellStyle name="40% - Accent5 7 4 2 2 3" xfId="54567"/>
    <cellStyle name="40% - Accent5 7 4 2 3" xfId="27228"/>
    <cellStyle name="40% - Accent5 7 4 2 4" xfId="46289"/>
    <cellStyle name="40% - Accent5 7 4 3" xfId="10656"/>
    <cellStyle name="40% - Accent5 7 4 3 2" xfId="18934"/>
    <cellStyle name="40% - Accent5 7 4 3 2 2" xfId="37996"/>
    <cellStyle name="40% - Accent5 7 4 3 2 3" xfId="57057"/>
    <cellStyle name="40% - Accent5 7 4 3 3" xfId="29718"/>
    <cellStyle name="40% - Accent5 7 4 3 4" xfId="48779"/>
    <cellStyle name="40% - Accent5 7 4 4" xfId="5105"/>
    <cellStyle name="40% - Accent5 7 4 4 2" xfId="24215"/>
    <cellStyle name="40% - Accent5 7 4 4 3" xfId="43276"/>
    <cellStyle name="40% - Accent5 7 4 5" xfId="13431"/>
    <cellStyle name="40% - Accent5 7 4 5 2" xfId="32493"/>
    <cellStyle name="40% - Accent5 7 4 5 3" xfId="51554"/>
    <cellStyle name="40% - Accent5 7 4 6" xfId="21440"/>
    <cellStyle name="40% - Accent5 7 4 7" xfId="40501"/>
    <cellStyle name="40% - Accent5 7 5" xfId="2087"/>
    <cellStyle name="40% - Accent5 7 5 2" xfId="8163"/>
    <cellStyle name="40% - Accent5 7 5 2 2" xfId="16445"/>
    <cellStyle name="40% - Accent5 7 5 2 2 2" xfId="35507"/>
    <cellStyle name="40% - Accent5 7 5 2 2 3" xfId="54568"/>
    <cellStyle name="40% - Accent5 7 5 2 3" xfId="27229"/>
    <cellStyle name="40% - Accent5 7 5 2 4" xfId="46290"/>
    <cellStyle name="40% - Accent5 7 5 3" xfId="10657"/>
    <cellStyle name="40% - Accent5 7 5 3 2" xfId="18935"/>
    <cellStyle name="40% - Accent5 7 5 3 2 2" xfId="37997"/>
    <cellStyle name="40% - Accent5 7 5 3 2 3" xfId="57058"/>
    <cellStyle name="40% - Accent5 7 5 3 3" xfId="29719"/>
    <cellStyle name="40% - Accent5 7 5 3 4" xfId="48780"/>
    <cellStyle name="40% - Accent5 7 5 4" xfId="5106"/>
    <cellStyle name="40% - Accent5 7 5 4 2" xfId="24216"/>
    <cellStyle name="40% - Accent5 7 5 4 3" xfId="43277"/>
    <cellStyle name="40% - Accent5 7 5 5" xfId="13432"/>
    <cellStyle name="40% - Accent5 7 5 5 2" xfId="32494"/>
    <cellStyle name="40% - Accent5 7 5 5 3" xfId="51555"/>
    <cellStyle name="40% - Accent5 7 5 6" xfId="21441"/>
    <cellStyle name="40% - Accent5 7 5 7" xfId="40502"/>
    <cellStyle name="40% - Accent5 7 6" xfId="5107"/>
    <cellStyle name="40% - Accent5 7 6 2" xfId="13433"/>
    <cellStyle name="40% - Accent5 7 6 2 2" xfId="32495"/>
    <cellStyle name="40% - Accent5 7 6 2 3" xfId="51556"/>
    <cellStyle name="40% - Accent5 7 6 3" xfId="24217"/>
    <cellStyle name="40% - Accent5 7 6 4" xfId="43278"/>
    <cellStyle name="40% - Accent5 7 7" xfId="5919"/>
    <cellStyle name="40% - Accent5 7 7 2" xfId="14201"/>
    <cellStyle name="40% - Accent5 7 7 2 2" xfId="33263"/>
    <cellStyle name="40% - Accent5 7 7 2 3" xfId="52324"/>
    <cellStyle name="40% - Accent5 7 7 3" xfId="24985"/>
    <cellStyle name="40% - Accent5 7 7 4" xfId="44046"/>
    <cellStyle name="40% - Accent5 7 8" xfId="8157"/>
    <cellStyle name="40% - Accent5 7 8 2" xfId="16439"/>
    <cellStyle name="40% - Accent5 7 8 2 2" xfId="35501"/>
    <cellStyle name="40% - Accent5 7 8 2 3" xfId="54562"/>
    <cellStyle name="40% - Accent5 7 8 3" xfId="27223"/>
    <cellStyle name="40% - Accent5 7 8 4" xfId="46284"/>
    <cellStyle name="40% - Accent5 7 9" xfId="10651"/>
    <cellStyle name="40% - Accent5 7 9 2" xfId="18929"/>
    <cellStyle name="40% - Accent5 7 9 2 2" xfId="37991"/>
    <cellStyle name="40% - Accent5 7 9 2 3" xfId="57052"/>
    <cellStyle name="40% - Accent5 7 9 3" xfId="29713"/>
    <cellStyle name="40% - Accent5 7 9 4" xfId="48774"/>
    <cellStyle name="40% - Accent5 8" xfId="2088"/>
    <cellStyle name="40% - Accent5 8 10" xfId="5108"/>
    <cellStyle name="40% - Accent5 8 10 2" xfId="24218"/>
    <cellStyle name="40% - Accent5 8 10 3" xfId="43279"/>
    <cellStyle name="40% - Accent5 8 11" xfId="13434"/>
    <cellStyle name="40% - Accent5 8 11 2" xfId="32496"/>
    <cellStyle name="40% - Accent5 8 11 3" xfId="51557"/>
    <cellStyle name="40% - Accent5 8 12" xfId="21442"/>
    <cellStyle name="40% - Accent5 8 13" xfId="40503"/>
    <cellStyle name="40% - Accent5 8 2" xfId="2089"/>
    <cellStyle name="40% - Accent5 8 2 2" xfId="2090"/>
    <cellStyle name="40% - Accent5 8 2 2 2" xfId="8166"/>
    <cellStyle name="40% - Accent5 8 2 2 2 2" xfId="16448"/>
    <cellStyle name="40% - Accent5 8 2 2 2 2 2" xfId="35510"/>
    <cellStyle name="40% - Accent5 8 2 2 2 2 3" xfId="54571"/>
    <cellStyle name="40% - Accent5 8 2 2 2 3" xfId="27232"/>
    <cellStyle name="40% - Accent5 8 2 2 2 4" xfId="46293"/>
    <cellStyle name="40% - Accent5 8 2 2 3" xfId="10660"/>
    <cellStyle name="40% - Accent5 8 2 2 3 2" xfId="18938"/>
    <cellStyle name="40% - Accent5 8 2 2 3 2 2" xfId="38000"/>
    <cellStyle name="40% - Accent5 8 2 2 3 2 3" xfId="57061"/>
    <cellStyle name="40% - Accent5 8 2 2 3 3" xfId="29722"/>
    <cellStyle name="40% - Accent5 8 2 2 3 4" xfId="48783"/>
    <cellStyle name="40% - Accent5 8 2 2 4" xfId="5110"/>
    <cellStyle name="40% - Accent5 8 2 2 4 2" xfId="24220"/>
    <cellStyle name="40% - Accent5 8 2 2 4 3" xfId="43281"/>
    <cellStyle name="40% - Accent5 8 2 2 5" xfId="13436"/>
    <cellStyle name="40% - Accent5 8 2 2 5 2" xfId="32498"/>
    <cellStyle name="40% - Accent5 8 2 2 5 3" xfId="51559"/>
    <cellStyle name="40% - Accent5 8 2 2 6" xfId="21444"/>
    <cellStyle name="40% - Accent5 8 2 2 7" xfId="40505"/>
    <cellStyle name="40% - Accent5 8 2 3" xfId="8165"/>
    <cellStyle name="40% - Accent5 8 2 3 2" xfId="16447"/>
    <cellStyle name="40% - Accent5 8 2 3 2 2" xfId="35509"/>
    <cellStyle name="40% - Accent5 8 2 3 2 3" xfId="54570"/>
    <cellStyle name="40% - Accent5 8 2 3 3" xfId="27231"/>
    <cellStyle name="40% - Accent5 8 2 3 4" xfId="46292"/>
    <cellStyle name="40% - Accent5 8 2 4" xfId="10659"/>
    <cellStyle name="40% - Accent5 8 2 4 2" xfId="18937"/>
    <cellStyle name="40% - Accent5 8 2 4 2 2" xfId="37999"/>
    <cellStyle name="40% - Accent5 8 2 4 2 3" xfId="57060"/>
    <cellStyle name="40% - Accent5 8 2 4 3" xfId="29721"/>
    <cellStyle name="40% - Accent5 8 2 4 4" xfId="48782"/>
    <cellStyle name="40% - Accent5 8 2 5" xfId="5109"/>
    <cellStyle name="40% - Accent5 8 2 5 2" xfId="24219"/>
    <cellStyle name="40% - Accent5 8 2 5 3" xfId="43280"/>
    <cellStyle name="40% - Accent5 8 2 6" xfId="13435"/>
    <cellStyle name="40% - Accent5 8 2 6 2" xfId="32497"/>
    <cellStyle name="40% - Accent5 8 2 6 3" xfId="51558"/>
    <cellStyle name="40% - Accent5 8 2 7" xfId="21443"/>
    <cellStyle name="40% - Accent5 8 2 8" xfId="40504"/>
    <cellStyle name="40% - Accent5 8 3" xfId="2091"/>
    <cellStyle name="40% - Accent5 8 3 2" xfId="2092"/>
    <cellStyle name="40% - Accent5 8 3 2 2" xfId="8168"/>
    <cellStyle name="40% - Accent5 8 3 2 2 2" xfId="16450"/>
    <cellStyle name="40% - Accent5 8 3 2 2 2 2" xfId="35512"/>
    <cellStyle name="40% - Accent5 8 3 2 2 2 3" xfId="54573"/>
    <cellStyle name="40% - Accent5 8 3 2 2 3" xfId="27234"/>
    <cellStyle name="40% - Accent5 8 3 2 2 4" xfId="46295"/>
    <cellStyle name="40% - Accent5 8 3 2 3" xfId="10662"/>
    <cellStyle name="40% - Accent5 8 3 2 3 2" xfId="18940"/>
    <cellStyle name="40% - Accent5 8 3 2 3 2 2" xfId="38002"/>
    <cellStyle name="40% - Accent5 8 3 2 3 2 3" xfId="57063"/>
    <cellStyle name="40% - Accent5 8 3 2 3 3" xfId="29724"/>
    <cellStyle name="40% - Accent5 8 3 2 3 4" xfId="48785"/>
    <cellStyle name="40% - Accent5 8 3 2 4" xfId="5112"/>
    <cellStyle name="40% - Accent5 8 3 2 4 2" xfId="24222"/>
    <cellStyle name="40% - Accent5 8 3 2 4 3" xfId="43283"/>
    <cellStyle name="40% - Accent5 8 3 2 5" xfId="13438"/>
    <cellStyle name="40% - Accent5 8 3 2 5 2" xfId="32500"/>
    <cellStyle name="40% - Accent5 8 3 2 5 3" xfId="51561"/>
    <cellStyle name="40% - Accent5 8 3 2 6" xfId="21446"/>
    <cellStyle name="40% - Accent5 8 3 2 7" xfId="40507"/>
    <cellStyle name="40% - Accent5 8 3 3" xfId="8167"/>
    <cellStyle name="40% - Accent5 8 3 3 2" xfId="16449"/>
    <cellStyle name="40% - Accent5 8 3 3 2 2" xfId="35511"/>
    <cellStyle name="40% - Accent5 8 3 3 2 3" xfId="54572"/>
    <cellStyle name="40% - Accent5 8 3 3 3" xfId="27233"/>
    <cellStyle name="40% - Accent5 8 3 3 4" xfId="46294"/>
    <cellStyle name="40% - Accent5 8 3 4" xfId="10661"/>
    <cellStyle name="40% - Accent5 8 3 4 2" xfId="18939"/>
    <cellStyle name="40% - Accent5 8 3 4 2 2" xfId="38001"/>
    <cellStyle name="40% - Accent5 8 3 4 2 3" xfId="57062"/>
    <cellStyle name="40% - Accent5 8 3 4 3" xfId="29723"/>
    <cellStyle name="40% - Accent5 8 3 4 4" xfId="48784"/>
    <cellStyle name="40% - Accent5 8 3 5" xfId="5111"/>
    <cellStyle name="40% - Accent5 8 3 5 2" xfId="24221"/>
    <cellStyle name="40% - Accent5 8 3 5 3" xfId="43282"/>
    <cellStyle name="40% - Accent5 8 3 6" xfId="13437"/>
    <cellStyle name="40% - Accent5 8 3 6 2" xfId="32499"/>
    <cellStyle name="40% - Accent5 8 3 6 3" xfId="51560"/>
    <cellStyle name="40% - Accent5 8 3 7" xfId="21445"/>
    <cellStyle name="40% - Accent5 8 3 8" xfId="40506"/>
    <cellStyle name="40% - Accent5 8 4" xfId="2093"/>
    <cellStyle name="40% - Accent5 8 4 2" xfId="8169"/>
    <cellStyle name="40% - Accent5 8 4 2 2" xfId="16451"/>
    <cellStyle name="40% - Accent5 8 4 2 2 2" xfId="35513"/>
    <cellStyle name="40% - Accent5 8 4 2 2 3" xfId="54574"/>
    <cellStyle name="40% - Accent5 8 4 2 3" xfId="27235"/>
    <cellStyle name="40% - Accent5 8 4 2 4" xfId="46296"/>
    <cellStyle name="40% - Accent5 8 4 3" xfId="10663"/>
    <cellStyle name="40% - Accent5 8 4 3 2" xfId="18941"/>
    <cellStyle name="40% - Accent5 8 4 3 2 2" xfId="38003"/>
    <cellStyle name="40% - Accent5 8 4 3 2 3" xfId="57064"/>
    <cellStyle name="40% - Accent5 8 4 3 3" xfId="29725"/>
    <cellStyle name="40% - Accent5 8 4 3 4" xfId="48786"/>
    <cellStyle name="40% - Accent5 8 4 4" xfId="5113"/>
    <cellStyle name="40% - Accent5 8 4 4 2" xfId="24223"/>
    <cellStyle name="40% - Accent5 8 4 4 3" xfId="43284"/>
    <cellStyle name="40% - Accent5 8 4 5" xfId="13439"/>
    <cellStyle name="40% - Accent5 8 4 5 2" xfId="32501"/>
    <cellStyle name="40% - Accent5 8 4 5 3" xfId="51562"/>
    <cellStyle name="40% - Accent5 8 4 6" xfId="21447"/>
    <cellStyle name="40% - Accent5 8 4 7" xfId="40508"/>
    <cellStyle name="40% - Accent5 8 5" xfId="2094"/>
    <cellStyle name="40% - Accent5 8 5 2" xfId="8170"/>
    <cellStyle name="40% - Accent5 8 5 2 2" xfId="16452"/>
    <cellStyle name="40% - Accent5 8 5 2 2 2" xfId="35514"/>
    <cellStyle name="40% - Accent5 8 5 2 2 3" xfId="54575"/>
    <cellStyle name="40% - Accent5 8 5 2 3" xfId="27236"/>
    <cellStyle name="40% - Accent5 8 5 2 4" xfId="46297"/>
    <cellStyle name="40% - Accent5 8 5 3" xfId="10664"/>
    <cellStyle name="40% - Accent5 8 5 3 2" xfId="18942"/>
    <cellStyle name="40% - Accent5 8 5 3 2 2" xfId="38004"/>
    <cellStyle name="40% - Accent5 8 5 3 2 3" xfId="57065"/>
    <cellStyle name="40% - Accent5 8 5 3 3" xfId="29726"/>
    <cellStyle name="40% - Accent5 8 5 3 4" xfId="48787"/>
    <cellStyle name="40% - Accent5 8 5 4" xfId="5114"/>
    <cellStyle name="40% - Accent5 8 5 4 2" xfId="24224"/>
    <cellStyle name="40% - Accent5 8 5 4 3" xfId="43285"/>
    <cellStyle name="40% - Accent5 8 5 5" xfId="13440"/>
    <cellStyle name="40% - Accent5 8 5 5 2" xfId="32502"/>
    <cellStyle name="40% - Accent5 8 5 5 3" xfId="51563"/>
    <cellStyle name="40% - Accent5 8 5 6" xfId="21448"/>
    <cellStyle name="40% - Accent5 8 5 7" xfId="40509"/>
    <cellStyle name="40% - Accent5 8 6" xfId="5115"/>
    <cellStyle name="40% - Accent5 8 6 2" xfId="13441"/>
    <cellStyle name="40% - Accent5 8 6 2 2" xfId="32503"/>
    <cellStyle name="40% - Accent5 8 6 2 3" xfId="51564"/>
    <cellStyle name="40% - Accent5 8 6 3" xfId="24225"/>
    <cellStyle name="40% - Accent5 8 6 4" xfId="43286"/>
    <cellStyle name="40% - Accent5 8 7" xfId="5931"/>
    <cellStyle name="40% - Accent5 8 7 2" xfId="14213"/>
    <cellStyle name="40% - Accent5 8 7 2 2" xfId="33275"/>
    <cellStyle name="40% - Accent5 8 7 2 3" xfId="52336"/>
    <cellStyle name="40% - Accent5 8 7 3" xfId="24997"/>
    <cellStyle name="40% - Accent5 8 7 4" xfId="44058"/>
    <cellStyle name="40% - Accent5 8 8" xfId="8164"/>
    <cellStyle name="40% - Accent5 8 8 2" xfId="16446"/>
    <cellStyle name="40% - Accent5 8 8 2 2" xfId="35508"/>
    <cellStyle name="40% - Accent5 8 8 2 3" xfId="54569"/>
    <cellStyle name="40% - Accent5 8 8 3" xfId="27230"/>
    <cellStyle name="40% - Accent5 8 8 4" xfId="46291"/>
    <cellStyle name="40% - Accent5 8 9" xfId="10658"/>
    <cellStyle name="40% - Accent5 8 9 2" xfId="18936"/>
    <cellStyle name="40% - Accent5 8 9 2 2" xfId="37998"/>
    <cellStyle name="40% - Accent5 8 9 2 3" xfId="57059"/>
    <cellStyle name="40% - Accent5 8 9 3" xfId="29720"/>
    <cellStyle name="40% - Accent5 8 9 4" xfId="48781"/>
    <cellStyle name="40% - Accent5 9" xfId="2095"/>
    <cellStyle name="40% - Accent5 9 10" xfId="5116"/>
    <cellStyle name="40% - Accent5 9 10 2" xfId="24226"/>
    <cellStyle name="40% - Accent5 9 10 3" xfId="43287"/>
    <cellStyle name="40% - Accent5 9 11" xfId="13442"/>
    <cellStyle name="40% - Accent5 9 11 2" xfId="32504"/>
    <cellStyle name="40% - Accent5 9 11 3" xfId="51565"/>
    <cellStyle name="40% - Accent5 9 12" xfId="21449"/>
    <cellStyle name="40% - Accent5 9 13" xfId="40510"/>
    <cellStyle name="40% - Accent5 9 2" xfId="2096"/>
    <cellStyle name="40% - Accent5 9 2 2" xfId="2097"/>
    <cellStyle name="40% - Accent5 9 2 2 2" xfId="8173"/>
    <cellStyle name="40% - Accent5 9 2 2 2 2" xfId="16455"/>
    <cellStyle name="40% - Accent5 9 2 2 2 2 2" xfId="35517"/>
    <cellStyle name="40% - Accent5 9 2 2 2 2 3" xfId="54578"/>
    <cellStyle name="40% - Accent5 9 2 2 2 3" xfId="27239"/>
    <cellStyle name="40% - Accent5 9 2 2 2 4" xfId="46300"/>
    <cellStyle name="40% - Accent5 9 2 2 3" xfId="10667"/>
    <cellStyle name="40% - Accent5 9 2 2 3 2" xfId="18945"/>
    <cellStyle name="40% - Accent5 9 2 2 3 2 2" xfId="38007"/>
    <cellStyle name="40% - Accent5 9 2 2 3 2 3" xfId="57068"/>
    <cellStyle name="40% - Accent5 9 2 2 3 3" xfId="29729"/>
    <cellStyle name="40% - Accent5 9 2 2 3 4" xfId="48790"/>
    <cellStyle name="40% - Accent5 9 2 2 4" xfId="5118"/>
    <cellStyle name="40% - Accent5 9 2 2 4 2" xfId="24228"/>
    <cellStyle name="40% - Accent5 9 2 2 4 3" xfId="43289"/>
    <cellStyle name="40% - Accent5 9 2 2 5" xfId="13444"/>
    <cellStyle name="40% - Accent5 9 2 2 5 2" xfId="32506"/>
    <cellStyle name="40% - Accent5 9 2 2 5 3" xfId="51567"/>
    <cellStyle name="40% - Accent5 9 2 2 6" xfId="21451"/>
    <cellStyle name="40% - Accent5 9 2 2 7" xfId="40512"/>
    <cellStyle name="40% - Accent5 9 2 3" xfId="8172"/>
    <cellStyle name="40% - Accent5 9 2 3 2" xfId="16454"/>
    <cellStyle name="40% - Accent5 9 2 3 2 2" xfId="35516"/>
    <cellStyle name="40% - Accent5 9 2 3 2 3" xfId="54577"/>
    <cellStyle name="40% - Accent5 9 2 3 3" xfId="27238"/>
    <cellStyle name="40% - Accent5 9 2 3 4" xfId="46299"/>
    <cellStyle name="40% - Accent5 9 2 4" xfId="10666"/>
    <cellStyle name="40% - Accent5 9 2 4 2" xfId="18944"/>
    <cellStyle name="40% - Accent5 9 2 4 2 2" xfId="38006"/>
    <cellStyle name="40% - Accent5 9 2 4 2 3" xfId="57067"/>
    <cellStyle name="40% - Accent5 9 2 4 3" xfId="29728"/>
    <cellStyle name="40% - Accent5 9 2 4 4" xfId="48789"/>
    <cellStyle name="40% - Accent5 9 2 5" xfId="5117"/>
    <cellStyle name="40% - Accent5 9 2 5 2" xfId="24227"/>
    <cellStyle name="40% - Accent5 9 2 5 3" xfId="43288"/>
    <cellStyle name="40% - Accent5 9 2 6" xfId="13443"/>
    <cellStyle name="40% - Accent5 9 2 6 2" xfId="32505"/>
    <cellStyle name="40% - Accent5 9 2 6 3" xfId="51566"/>
    <cellStyle name="40% - Accent5 9 2 7" xfId="21450"/>
    <cellStyle name="40% - Accent5 9 2 8" xfId="40511"/>
    <cellStyle name="40% - Accent5 9 3" xfId="2098"/>
    <cellStyle name="40% - Accent5 9 3 2" xfId="2099"/>
    <cellStyle name="40% - Accent5 9 3 2 2" xfId="8175"/>
    <cellStyle name="40% - Accent5 9 3 2 2 2" xfId="16457"/>
    <cellStyle name="40% - Accent5 9 3 2 2 2 2" xfId="35519"/>
    <cellStyle name="40% - Accent5 9 3 2 2 2 3" xfId="54580"/>
    <cellStyle name="40% - Accent5 9 3 2 2 3" xfId="27241"/>
    <cellStyle name="40% - Accent5 9 3 2 2 4" xfId="46302"/>
    <cellStyle name="40% - Accent5 9 3 2 3" xfId="10669"/>
    <cellStyle name="40% - Accent5 9 3 2 3 2" xfId="18947"/>
    <cellStyle name="40% - Accent5 9 3 2 3 2 2" xfId="38009"/>
    <cellStyle name="40% - Accent5 9 3 2 3 2 3" xfId="57070"/>
    <cellStyle name="40% - Accent5 9 3 2 3 3" xfId="29731"/>
    <cellStyle name="40% - Accent5 9 3 2 3 4" xfId="48792"/>
    <cellStyle name="40% - Accent5 9 3 2 4" xfId="5120"/>
    <cellStyle name="40% - Accent5 9 3 2 4 2" xfId="24230"/>
    <cellStyle name="40% - Accent5 9 3 2 4 3" xfId="43291"/>
    <cellStyle name="40% - Accent5 9 3 2 5" xfId="13446"/>
    <cellStyle name="40% - Accent5 9 3 2 5 2" xfId="32508"/>
    <cellStyle name="40% - Accent5 9 3 2 5 3" xfId="51569"/>
    <cellStyle name="40% - Accent5 9 3 2 6" xfId="21453"/>
    <cellStyle name="40% - Accent5 9 3 2 7" xfId="40514"/>
    <cellStyle name="40% - Accent5 9 3 3" xfId="8174"/>
    <cellStyle name="40% - Accent5 9 3 3 2" xfId="16456"/>
    <cellStyle name="40% - Accent5 9 3 3 2 2" xfId="35518"/>
    <cellStyle name="40% - Accent5 9 3 3 2 3" xfId="54579"/>
    <cellStyle name="40% - Accent5 9 3 3 3" xfId="27240"/>
    <cellStyle name="40% - Accent5 9 3 3 4" xfId="46301"/>
    <cellStyle name="40% - Accent5 9 3 4" xfId="10668"/>
    <cellStyle name="40% - Accent5 9 3 4 2" xfId="18946"/>
    <cellStyle name="40% - Accent5 9 3 4 2 2" xfId="38008"/>
    <cellStyle name="40% - Accent5 9 3 4 2 3" xfId="57069"/>
    <cellStyle name="40% - Accent5 9 3 4 3" xfId="29730"/>
    <cellStyle name="40% - Accent5 9 3 4 4" xfId="48791"/>
    <cellStyle name="40% - Accent5 9 3 5" xfId="5119"/>
    <cellStyle name="40% - Accent5 9 3 5 2" xfId="24229"/>
    <cellStyle name="40% - Accent5 9 3 5 3" xfId="43290"/>
    <cellStyle name="40% - Accent5 9 3 6" xfId="13445"/>
    <cellStyle name="40% - Accent5 9 3 6 2" xfId="32507"/>
    <cellStyle name="40% - Accent5 9 3 6 3" xfId="51568"/>
    <cellStyle name="40% - Accent5 9 3 7" xfId="21452"/>
    <cellStyle name="40% - Accent5 9 3 8" xfId="40513"/>
    <cellStyle name="40% - Accent5 9 4" xfId="2100"/>
    <cellStyle name="40% - Accent5 9 4 2" xfId="8176"/>
    <cellStyle name="40% - Accent5 9 4 2 2" xfId="16458"/>
    <cellStyle name="40% - Accent5 9 4 2 2 2" xfId="35520"/>
    <cellStyle name="40% - Accent5 9 4 2 2 3" xfId="54581"/>
    <cellStyle name="40% - Accent5 9 4 2 3" xfId="27242"/>
    <cellStyle name="40% - Accent5 9 4 2 4" xfId="46303"/>
    <cellStyle name="40% - Accent5 9 4 3" xfId="10670"/>
    <cellStyle name="40% - Accent5 9 4 3 2" xfId="18948"/>
    <cellStyle name="40% - Accent5 9 4 3 2 2" xfId="38010"/>
    <cellStyle name="40% - Accent5 9 4 3 2 3" xfId="57071"/>
    <cellStyle name="40% - Accent5 9 4 3 3" xfId="29732"/>
    <cellStyle name="40% - Accent5 9 4 3 4" xfId="48793"/>
    <cellStyle name="40% - Accent5 9 4 4" xfId="5121"/>
    <cellStyle name="40% - Accent5 9 4 4 2" xfId="24231"/>
    <cellStyle name="40% - Accent5 9 4 4 3" xfId="43292"/>
    <cellStyle name="40% - Accent5 9 4 5" xfId="13447"/>
    <cellStyle name="40% - Accent5 9 4 5 2" xfId="32509"/>
    <cellStyle name="40% - Accent5 9 4 5 3" xfId="51570"/>
    <cellStyle name="40% - Accent5 9 4 6" xfId="21454"/>
    <cellStyle name="40% - Accent5 9 4 7" xfId="40515"/>
    <cellStyle name="40% - Accent5 9 5" xfId="2101"/>
    <cellStyle name="40% - Accent5 9 5 2" xfId="8177"/>
    <cellStyle name="40% - Accent5 9 5 2 2" xfId="16459"/>
    <cellStyle name="40% - Accent5 9 5 2 2 2" xfId="35521"/>
    <cellStyle name="40% - Accent5 9 5 2 2 3" xfId="54582"/>
    <cellStyle name="40% - Accent5 9 5 2 3" xfId="27243"/>
    <cellStyle name="40% - Accent5 9 5 2 4" xfId="46304"/>
    <cellStyle name="40% - Accent5 9 5 3" xfId="10671"/>
    <cellStyle name="40% - Accent5 9 5 3 2" xfId="18949"/>
    <cellStyle name="40% - Accent5 9 5 3 2 2" xfId="38011"/>
    <cellStyle name="40% - Accent5 9 5 3 2 3" xfId="57072"/>
    <cellStyle name="40% - Accent5 9 5 3 3" xfId="29733"/>
    <cellStyle name="40% - Accent5 9 5 3 4" xfId="48794"/>
    <cellStyle name="40% - Accent5 9 5 4" xfId="5122"/>
    <cellStyle name="40% - Accent5 9 5 4 2" xfId="24232"/>
    <cellStyle name="40% - Accent5 9 5 4 3" xfId="43293"/>
    <cellStyle name="40% - Accent5 9 5 5" xfId="13448"/>
    <cellStyle name="40% - Accent5 9 5 5 2" xfId="32510"/>
    <cellStyle name="40% - Accent5 9 5 5 3" xfId="51571"/>
    <cellStyle name="40% - Accent5 9 5 6" xfId="21455"/>
    <cellStyle name="40% - Accent5 9 5 7" xfId="40516"/>
    <cellStyle name="40% - Accent5 9 6" xfId="5123"/>
    <cellStyle name="40% - Accent5 9 6 2" xfId="13449"/>
    <cellStyle name="40% - Accent5 9 6 2 2" xfId="32511"/>
    <cellStyle name="40% - Accent5 9 6 2 3" xfId="51572"/>
    <cellStyle name="40% - Accent5 9 6 3" xfId="24233"/>
    <cellStyle name="40% - Accent5 9 6 4" xfId="43294"/>
    <cellStyle name="40% - Accent5 9 7" xfId="6017"/>
    <cellStyle name="40% - Accent5 9 7 2" xfId="14299"/>
    <cellStyle name="40% - Accent5 9 7 2 2" xfId="33361"/>
    <cellStyle name="40% - Accent5 9 7 2 3" xfId="52422"/>
    <cellStyle name="40% - Accent5 9 7 3" xfId="25083"/>
    <cellStyle name="40% - Accent5 9 7 4" xfId="44144"/>
    <cellStyle name="40% - Accent5 9 8" xfId="8171"/>
    <cellStyle name="40% - Accent5 9 8 2" xfId="16453"/>
    <cellStyle name="40% - Accent5 9 8 2 2" xfId="35515"/>
    <cellStyle name="40% - Accent5 9 8 2 3" xfId="54576"/>
    <cellStyle name="40% - Accent5 9 8 3" xfId="27237"/>
    <cellStyle name="40% - Accent5 9 8 4" xfId="46298"/>
    <cellStyle name="40% - Accent5 9 9" xfId="10665"/>
    <cellStyle name="40% - Accent5 9 9 2" xfId="18943"/>
    <cellStyle name="40% - Accent5 9 9 2 2" xfId="38005"/>
    <cellStyle name="40% - Accent5 9 9 2 3" xfId="57066"/>
    <cellStyle name="40% - Accent5 9 9 3" xfId="29727"/>
    <cellStyle name="40% - Accent5 9 9 4" xfId="48788"/>
    <cellStyle name="40% - Accent6" xfId="2102" builtinId="51" customBuiltin="1"/>
    <cellStyle name="40% - Accent6 10" xfId="2103"/>
    <cellStyle name="40% - Accent6 10 10" xfId="5125"/>
    <cellStyle name="40% - Accent6 10 10 2" xfId="24235"/>
    <cellStyle name="40% - Accent6 10 10 3" xfId="43296"/>
    <cellStyle name="40% - Accent6 10 11" xfId="13451"/>
    <cellStyle name="40% - Accent6 10 11 2" xfId="32513"/>
    <cellStyle name="40% - Accent6 10 11 3" xfId="51574"/>
    <cellStyle name="40% - Accent6 10 12" xfId="21457"/>
    <cellStyle name="40% - Accent6 10 13" xfId="40518"/>
    <cellStyle name="40% - Accent6 10 2" xfId="2104"/>
    <cellStyle name="40% - Accent6 10 2 2" xfId="2105"/>
    <cellStyle name="40% - Accent6 10 2 2 2" xfId="8181"/>
    <cellStyle name="40% - Accent6 10 2 2 2 2" xfId="16463"/>
    <cellStyle name="40% - Accent6 10 2 2 2 2 2" xfId="35525"/>
    <cellStyle name="40% - Accent6 10 2 2 2 2 3" xfId="54586"/>
    <cellStyle name="40% - Accent6 10 2 2 2 3" xfId="27247"/>
    <cellStyle name="40% - Accent6 10 2 2 2 4" xfId="46308"/>
    <cellStyle name="40% - Accent6 10 2 2 3" xfId="10675"/>
    <cellStyle name="40% - Accent6 10 2 2 3 2" xfId="18953"/>
    <cellStyle name="40% - Accent6 10 2 2 3 2 2" xfId="38015"/>
    <cellStyle name="40% - Accent6 10 2 2 3 2 3" xfId="57076"/>
    <cellStyle name="40% - Accent6 10 2 2 3 3" xfId="29737"/>
    <cellStyle name="40% - Accent6 10 2 2 3 4" xfId="48798"/>
    <cellStyle name="40% - Accent6 10 2 2 4" xfId="5127"/>
    <cellStyle name="40% - Accent6 10 2 2 4 2" xfId="24237"/>
    <cellStyle name="40% - Accent6 10 2 2 4 3" xfId="43298"/>
    <cellStyle name="40% - Accent6 10 2 2 5" xfId="13453"/>
    <cellStyle name="40% - Accent6 10 2 2 5 2" xfId="32515"/>
    <cellStyle name="40% - Accent6 10 2 2 5 3" xfId="51576"/>
    <cellStyle name="40% - Accent6 10 2 2 6" xfId="21459"/>
    <cellStyle name="40% - Accent6 10 2 2 7" xfId="40520"/>
    <cellStyle name="40% - Accent6 10 2 3" xfId="8180"/>
    <cellStyle name="40% - Accent6 10 2 3 2" xfId="16462"/>
    <cellStyle name="40% - Accent6 10 2 3 2 2" xfId="35524"/>
    <cellStyle name="40% - Accent6 10 2 3 2 3" xfId="54585"/>
    <cellStyle name="40% - Accent6 10 2 3 3" xfId="27246"/>
    <cellStyle name="40% - Accent6 10 2 3 4" xfId="46307"/>
    <cellStyle name="40% - Accent6 10 2 4" xfId="10674"/>
    <cellStyle name="40% - Accent6 10 2 4 2" xfId="18952"/>
    <cellStyle name="40% - Accent6 10 2 4 2 2" xfId="38014"/>
    <cellStyle name="40% - Accent6 10 2 4 2 3" xfId="57075"/>
    <cellStyle name="40% - Accent6 10 2 4 3" xfId="29736"/>
    <cellStyle name="40% - Accent6 10 2 4 4" xfId="48797"/>
    <cellStyle name="40% - Accent6 10 2 5" xfId="5126"/>
    <cellStyle name="40% - Accent6 10 2 5 2" xfId="24236"/>
    <cellStyle name="40% - Accent6 10 2 5 3" xfId="43297"/>
    <cellStyle name="40% - Accent6 10 2 6" xfId="13452"/>
    <cellStyle name="40% - Accent6 10 2 6 2" xfId="32514"/>
    <cellStyle name="40% - Accent6 10 2 6 3" xfId="51575"/>
    <cellStyle name="40% - Accent6 10 2 7" xfId="21458"/>
    <cellStyle name="40% - Accent6 10 2 8" xfId="40519"/>
    <cellStyle name="40% - Accent6 10 3" xfId="2106"/>
    <cellStyle name="40% - Accent6 10 3 2" xfId="2107"/>
    <cellStyle name="40% - Accent6 10 3 2 2" xfId="8183"/>
    <cellStyle name="40% - Accent6 10 3 2 2 2" xfId="16465"/>
    <cellStyle name="40% - Accent6 10 3 2 2 2 2" xfId="35527"/>
    <cellStyle name="40% - Accent6 10 3 2 2 2 3" xfId="54588"/>
    <cellStyle name="40% - Accent6 10 3 2 2 3" xfId="27249"/>
    <cellStyle name="40% - Accent6 10 3 2 2 4" xfId="46310"/>
    <cellStyle name="40% - Accent6 10 3 2 3" xfId="10677"/>
    <cellStyle name="40% - Accent6 10 3 2 3 2" xfId="18955"/>
    <cellStyle name="40% - Accent6 10 3 2 3 2 2" xfId="38017"/>
    <cellStyle name="40% - Accent6 10 3 2 3 2 3" xfId="57078"/>
    <cellStyle name="40% - Accent6 10 3 2 3 3" xfId="29739"/>
    <cellStyle name="40% - Accent6 10 3 2 3 4" xfId="48800"/>
    <cellStyle name="40% - Accent6 10 3 2 4" xfId="5129"/>
    <cellStyle name="40% - Accent6 10 3 2 4 2" xfId="24239"/>
    <cellStyle name="40% - Accent6 10 3 2 4 3" xfId="43300"/>
    <cellStyle name="40% - Accent6 10 3 2 5" xfId="13455"/>
    <cellStyle name="40% - Accent6 10 3 2 5 2" xfId="32517"/>
    <cellStyle name="40% - Accent6 10 3 2 5 3" xfId="51578"/>
    <cellStyle name="40% - Accent6 10 3 2 6" xfId="21461"/>
    <cellStyle name="40% - Accent6 10 3 2 7" xfId="40522"/>
    <cellStyle name="40% - Accent6 10 3 3" xfId="8182"/>
    <cellStyle name="40% - Accent6 10 3 3 2" xfId="16464"/>
    <cellStyle name="40% - Accent6 10 3 3 2 2" xfId="35526"/>
    <cellStyle name="40% - Accent6 10 3 3 2 3" xfId="54587"/>
    <cellStyle name="40% - Accent6 10 3 3 3" xfId="27248"/>
    <cellStyle name="40% - Accent6 10 3 3 4" xfId="46309"/>
    <cellStyle name="40% - Accent6 10 3 4" xfId="10676"/>
    <cellStyle name="40% - Accent6 10 3 4 2" xfId="18954"/>
    <cellStyle name="40% - Accent6 10 3 4 2 2" xfId="38016"/>
    <cellStyle name="40% - Accent6 10 3 4 2 3" xfId="57077"/>
    <cellStyle name="40% - Accent6 10 3 4 3" xfId="29738"/>
    <cellStyle name="40% - Accent6 10 3 4 4" xfId="48799"/>
    <cellStyle name="40% - Accent6 10 3 5" xfId="5128"/>
    <cellStyle name="40% - Accent6 10 3 5 2" xfId="24238"/>
    <cellStyle name="40% - Accent6 10 3 5 3" xfId="43299"/>
    <cellStyle name="40% - Accent6 10 3 6" xfId="13454"/>
    <cellStyle name="40% - Accent6 10 3 6 2" xfId="32516"/>
    <cellStyle name="40% - Accent6 10 3 6 3" xfId="51577"/>
    <cellStyle name="40% - Accent6 10 3 7" xfId="21460"/>
    <cellStyle name="40% - Accent6 10 3 8" xfId="40521"/>
    <cellStyle name="40% - Accent6 10 4" xfId="2108"/>
    <cellStyle name="40% - Accent6 10 4 2" xfId="8184"/>
    <cellStyle name="40% - Accent6 10 4 2 2" xfId="16466"/>
    <cellStyle name="40% - Accent6 10 4 2 2 2" xfId="35528"/>
    <cellStyle name="40% - Accent6 10 4 2 2 3" xfId="54589"/>
    <cellStyle name="40% - Accent6 10 4 2 3" xfId="27250"/>
    <cellStyle name="40% - Accent6 10 4 2 4" xfId="46311"/>
    <cellStyle name="40% - Accent6 10 4 3" xfId="10678"/>
    <cellStyle name="40% - Accent6 10 4 3 2" xfId="18956"/>
    <cellStyle name="40% - Accent6 10 4 3 2 2" xfId="38018"/>
    <cellStyle name="40% - Accent6 10 4 3 2 3" xfId="57079"/>
    <cellStyle name="40% - Accent6 10 4 3 3" xfId="29740"/>
    <cellStyle name="40% - Accent6 10 4 3 4" xfId="48801"/>
    <cellStyle name="40% - Accent6 10 4 4" xfId="5130"/>
    <cellStyle name="40% - Accent6 10 4 4 2" xfId="24240"/>
    <cellStyle name="40% - Accent6 10 4 4 3" xfId="43301"/>
    <cellStyle name="40% - Accent6 10 4 5" xfId="13456"/>
    <cellStyle name="40% - Accent6 10 4 5 2" xfId="32518"/>
    <cellStyle name="40% - Accent6 10 4 5 3" xfId="51579"/>
    <cellStyle name="40% - Accent6 10 4 6" xfId="21462"/>
    <cellStyle name="40% - Accent6 10 4 7" xfId="40523"/>
    <cellStyle name="40% - Accent6 10 5" xfId="2109"/>
    <cellStyle name="40% - Accent6 10 5 2" xfId="8185"/>
    <cellStyle name="40% - Accent6 10 5 2 2" xfId="16467"/>
    <cellStyle name="40% - Accent6 10 5 2 2 2" xfId="35529"/>
    <cellStyle name="40% - Accent6 10 5 2 2 3" xfId="54590"/>
    <cellStyle name="40% - Accent6 10 5 2 3" xfId="27251"/>
    <cellStyle name="40% - Accent6 10 5 2 4" xfId="46312"/>
    <cellStyle name="40% - Accent6 10 5 3" xfId="10679"/>
    <cellStyle name="40% - Accent6 10 5 3 2" xfId="18957"/>
    <cellStyle name="40% - Accent6 10 5 3 2 2" xfId="38019"/>
    <cellStyle name="40% - Accent6 10 5 3 2 3" xfId="57080"/>
    <cellStyle name="40% - Accent6 10 5 3 3" xfId="29741"/>
    <cellStyle name="40% - Accent6 10 5 3 4" xfId="48802"/>
    <cellStyle name="40% - Accent6 10 5 4" xfId="5131"/>
    <cellStyle name="40% - Accent6 10 5 4 2" xfId="24241"/>
    <cellStyle name="40% - Accent6 10 5 4 3" xfId="43302"/>
    <cellStyle name="40% - Accent6 10 5 5" xfId="13457"/>
    <cellStyle name="40% - Accent6 10 5 5 2" xfId="32519"/>
    <cellStyle name="40% - Accent6 10 5 5 3" xfId="51580"/>
    <cellStyle name="40% - Accent6 10 5 6" xfId="21463"/>
    <cellStyle name="40% - Accent6 10 5 7" xfId="40524"/>
    <cellStyle name="40% - Accent6 10 6" xfId="5132"/>
    <cellStyle name="40% - Accent6 10 6 2" xfId="13458"/>
    <cellStyle name="40% - Accent6 10 6 2 2" xfId="32520"/>
    <cellStyle name="40% - Accent6 10 6 2 3" xfId="51581"/>
    <cellStyle name="40% - Accent6 10 6 3" xfId="24242"/>
    <cellStyle name="40% - Accent6 10 6 4" xfId="43303"/>
    <cellStyle name="40% - Accent6 10 7" xfId="6033"/>
    <cellStyle name="40% - Accent6 10 7 2" xfId="14315"/>
    <cellStyle name="40% - Accent6 10 7 2 2" xfId="33377"/>
    <cellStyle name="40% - Accent6 10 7 2 3" xfId="52438"/>
    <cellStyle name="40% - Accent6 10 7 3" xfId="25099"/>
    <cellStyle name="40% - Accent6 10 7 4" xfId="44160"/>
    <cellStyle name="40% - Accent6 10 8" xfId="8179"/>
    <cellStyle name="40% - Accent6 10 8 2" xfId="16461"/>
    <cellStyle name="40% - Accent6 10 8 2 2" xfId="35523"/>
    <cellStyle name="40% - Accent6 10 8 2 3" xfId="54584"/>
    <cellStyle name="40% - Accent6 10 8 3" xfId="27245"/>
    <cellStyle name="40% - Accent6 10 8 4" xfId="46306"/>
    <cellStyle name="40% - Accent6 10 9" xfId="10673"/>
    <cellStyle name="40% - Accent6 10 9 2" xfId="18951"/>
    <cellStyle name="40% - Accent6 10 9 2 2" xfId="38013"/>
    <cellStyle name="40% - Accent6 10 9 2 3" xfId="57074"/>
    <cellStyle name="40% - Accent6 10 9 3" xfId="29735"/>
    <cellStyle name="40% - Accent6 10 9 4" xfId="48796"/>
    <cellStyle name="40% - Accent6 11" xfId="2110"/>
    <cellStyle name="40% - Accent6 11 10" xfId="13459"/>
    <cellStyle name="40% - Accent6 11 10 2" xfId="32521"/>
    <cellStyle name="40% - Accent6 11 10 3" xfId="51582"/>
    <cellStyle name="40% - Accent6 11 11" xfId="21464"/>
    <cellStyle name="40% - Accent6 11 12" xfId="40525"/>
    <cellStyle name="40% - Accent6 11 2" xfId="2111"/>
    <cellStyle name="40% - Accent6 11 2 2" xfId="2112"/>
    <cellStyle name="40% - Accent6 11 2 2 2" xfId="8188"/>
    <cellStyle name="40% - Accent6 11 2 2 2 2" xfId="16470"/>
    <cellStyle name="40% - Accent6 11 2 2 2 2 2" xfId="35532"/>
    <cellStyle name="40% - Accent6 11 2 2 2 2 3" xfId="54593"/>
    <cellStyle name="40% - Accent6 11 2 2 2 3" xfId="27254"/>
    <cellStyle name="40% - Accent6 11 2 2 2 4" xfId="46315"/>
    <cellStyle name="40% - Accent6 11 2 2 3" xfId="10682"/>
    <cellStyle name="40% - Accent6 11 2 2 3 2" xfId="18960"/>
    <cellStyle name="40% - Accent6 11 2 2 3 2 2" xfId="38022"/>
    <cellStyle name="40% - Accent6 11 2 2 3 2 3" xfId="57083"/>
    <cellStyle name="40% - Accent6 11 2 2 3 3" xfId="29744"/>
    <cellStyle name="40% - Accent6 11 2 2 3 4" xfId="48805"/>
    <cellStyle name="40% - Accent6 11 2 2 4" xfId="5135"/>
    <cellStyle name="40% - Accent6 11 2 2 4 2" xfId="24245"/>
    <cellStyle name="40% - Accent6 11 2 2 4 3" xfId="43306"/>
    <cellStyle name="40% - Accent6 11 2 2 5" xfId="13461"/>
    <cellStyle name="40% - Accent6 11 2 2 5 2" xfId="32523"/>
    <cellStyle name="40% - Accent6 11 2 2 5 3" xfId="51584"/>
    <cellStyle name="40% - Accent6 11 2 2 6" xfId="21466"/>
    <cellStyle name="40% - Accent6 11 2 2 7" xfId="40527"/>
    <cellStyle name="40% - Accent6 11 2 3" xfId="8187"/>
    <cellStyle name="40% - Accent6 11 2 3 2" xfId="16469"/>
    <cellStyle name="40% - Accent6 11 2 3 2 2" xfId="35531"/>
    <cellStyle name="40% - Accent6 11 2 3 2 3" xfId="54592"/>
    <cellStyle name="40% - Accent6 11 2 3 3" xfId="27253"/>
    <cellStyle name="40% - Accent6 11 2 3 4" xfId="46314"/>
    <cellStyle name="40% - Accent6 11 2 4" xfId="10681"/>
    <cellStyle name="40% - Accent6 11 2 4 2" xfId="18959"/>
    <cellStyle name="40% - Accent6 11 2 4 2 2" xfId="38021"/>
    <cellStyle name="40% - Accent6 11 2 4 2 3" xfId="57082"/>
    <cellStyle name="40% - Accent6 11 2 4 3" xfId="29743"/>
    <cellStyle name="40% - Accent6 11 2 4 4" xfId="48804"/>
    <cellStyle name="40% - Accent6 11 2 5" xfId="5134"/>
    <cellStyle name="40% - Accent6 11 2 5 2" xfId="24244"/>
    <cellStyle name="40% - Accent6 11 2 5 3" xfId="43305"/>
    <cellStyle name="40% - Accent6 11 2 6" xfId="13460"/>
    <cellStyle name="40% - Accent6 11 2 6 2" xfId="32522"/>
    <cellStyle name="40% - Accent6 11 2 6 3" xfId="51583"/>
    <cellStyle name="40% - Accent6 11 2 7" xfId="21465"/>
    <cellStyle name="40% - Accent6 11 2 8" xfId="40526"/>
    <cellStyle name="40% - Accent6 11 3" xfId="2113"/>
    <cellStyle name="40% - Accent6 11 3 2" xfId="8189"/>
    <cellStyle name="40% - Accent6 11 3 2 2" xfId="16471"/>
    <cellStyle name="40% - Accent6 11 3 2 2 2" xfId="35533"/>
    <cellStyle name="40% - Accent6 11 3 2 2 3" xfId="54594"/>
    <cellStyle name="40% - Accent6 11 3 2 3" xfId="27255"/>
    <cellStyle name="40% - Accent6 11 3 2 4" xfId="46316"/>
    <cellStyle name="40% - Accent6 11 3 3" xfId="10683"/>
    <cellStyle name="40% - Accent6 11 3 3 2" xfId="18961"/>
    <cellStyle name="40% - Accent6 11 3 3 2 2" xfId="38023"/>
    <cellStyle name="40% - Accent6 11 3 3 2 3" xfId="57084"/>
    <cellStyle name="40% - Accent6 11 3 3 3" xfId="29745"/>
    <cellStyle name="40% - Accent6 11 3 3 4" xfId="48806"/>
    <cellStyle name="40% - Accent6 11 3 4" xfId="5136"/>
    <cellStyle name="40% - Accent6 11 3 4 2" xfId="24246"/>
    <cellStyle name="40% - Accent6 11 3 4 3" xfId="43307"/>
    <cellStyle name="40% - Accent6 11 3 5" xfId="13462"/>
    <cellStyle name="40% - Accent6 11 3 5 2" xfId="32524"/>
    <cellStyle name="40% - Accent6 11 3 5 3" xfId="51585"/>
    <cellStyle name="40% - Accent6 11 3 6" xfId="21467"/>
    <cellStyle name="40% - Accent6 11 3 7" xfId="40528"/>
    <cellStyle name="40% - Accent6 11 4" xfId="2114"/>
    <cellStyle name="40% - Accent6 11 4 2" xfId="8190"/>
    <cellStyle name="40% - Accent6 11 4 2 2" xfId="16472"/>
    <cellStyle name="40% - Accent6 11 4 2 2 2" xfId="35534"/>
    <cellStyle name="40% - Accent6 11 4 2 2 3" xfId="54595"/>
    <cellStyle name="40% - Accent6 11 4 2 3" xfId="27256"/>
    <cellStyle name="40% - Accent6 11 4 2 4" xfId="46317"/>
    <cellStyle name="40% - Accent6 11 4 3" xfId="10684"/>
    <cellStyle name="40% - Accent6 11 4 3 2" xfId="18962"/>
    <cellStyle name="40% - Accent6 11 4 3 2 2" xfId="38024"/>
    <cellStyle name="40% - Accent6 11 4 3 2 3" xfId="57085"/>
    <cellStyle name="40% - Accent6 11 4 3 3" xfId="29746"/>
    <cellStyle name="40% - Accent6 11 4 3 4" xfId="48807"/>
    <cellStyle name="40% - Accent6 11 4 4" xfId="5137"/>
    <cellStyle name="40% - Accent6 11 4 4 2" xfId="24247"/>
    <cellStyle name="40% - Accent6 11 4 4 3" xfId="43308"/>
    <cellStyle name="40% - Accent6 11 4 5" xfId="13463"/>
    <cellStyle name="40% - Accent6 11 4 5 2" xfId="32525"/>
    <cellStyle name="40% - Accent6 11 4 5 3" xfId="51586"/>
    <cellStyle name="40% - Accent6 11 4 6" xfId="21468"/>
    <cellStyle name="40% - Accent6 11 4 7" xfId="40529"/>
    <cellStyle name="40% - Accent6 11 5" xfId="5138"/>
    <cellStyle name="40% - Accent6 11 5 2" xfId="13464"/>
    <cellStyle name="40% - Accent6 11 5 2 2" xfId="32526"/>
    <cellStyle name="40% - Accent6 11 5 2 3" xfId="51587"/>
    <cellStyle name="40% - Accent6 11 5 3" xfId="24248"/>
    <cellStyle name="40% - Accent6 11 5 4" xfId="43309"/>
    <cellStyle name="40% - Accent6 11 6" xfId="5717"/>
    <cellStyle name="40% - Accent6 11 6 2" xfId="14003"/>
    <cellStyle name="40% - Accent6 11 6 2 2" xfId="33065"/>
    <cellStyle name="40% - Accent6 11 6 2 3" xfId="52126"/>
    <cellStyle name="40% - Accent6 11 6 3" xfId="24787"/>
    <cellStyle name="40% - Accent6 11 6 4" xfId="43848"/>
    <cellStyle name="40% - Accent6 11 7" xfId="8186"/>
    <cellStyle name="40% - Accent6 11 7 2" xfId="16468"/>
    <cellStyle name="40% - Accent6 11 7 2 2" xfId="35530"/>
    <cellStyle name="40% - Accent6 11 7 2 3" xfId="54591"/>
    <cellStyle name="40% - Accent6 11 7 3" xfId="27252"/>
    <cellStyle name="40% - Accent6 11 7 4" xfId="46313"/>
    <cellStyle name="40% - Accent6 11 8" xfId="10680"/>
    <cellStyle name="40% - Accent6 11 8 2" xfId="18958"/>
    <cellStyle name="40% - Accent6 11 8 2 2" xfId="38020"/>
    <cellStyle name="40% - Accent6 11 8 2 3" xfId="57081"/>
    <cellStyle name="40% - Accent6 11 8 3" xfId="29742"/>
    <cellStyle name="40% - Accent6 11 8 4" xfId="48803"/>
    <cellStyle name="40% - Accent6 11 9" xfId="5133"/>
    <cellStyle name="40% - Accent6 11 9 2" xfId="24243"/>
    <cellStyle name="40% - Accent6 11 9 3" xfId="43304"/>
    <cellStyle name="40% - Accent6 12" xfId="2115"/>
    <cellStyle name="40% - Accent6 12 10" xfId="40530"/>
    <cellStyle name="40% - Accent6 12 2" xfId="2116"/>
    <cellStyle name="40% - Accent6 12 2 2" xfId="8192"/>
    <cellStyle name="40% - Accent6 12 2 2 2" xfId="16474"/>
    <cellStyle name="40% - Accent6 12 2 2 2 2" xfId="35536"/>
    <cellStyle name="40% - Accent6 12 2 2 2 3" xfId="54597"/>
    <cellStyle name="40% - Accent6 12 2 2 3" xfId="27258"/>
    <cellStyle name="40% - Accent6 12 2 2 4" xfId="46319"/>
    <cellStyle name="40% - Accent6 12 2 3" xfId="10686"/>
    <cellStyle name="40% - Accent6 12 2 3 2" xfId="18964"/>
    <cellStyle name="40% - Accent6 12 2 3 2 2" xfId="38026"/>
    <cellStyle name="40% - Accent6 12 2 3 2 3" xfId="57087"/>
    <cellStyle name="40% - Accent6 12 2 3 3" xfId="29748"/>
    <cellStyle name="40% - Accent6 12 2 3 4" xfId="48809"/>
    <cellStyle name="40% - Accent6 12 2 4" xfId="5140"/>
    <cellStyle name="40% - Accent6 12 2 4 2" xfId="24250"/>
    <cellStyle name="40% - Accent6 12 2 4 3" xfId="43311"/>
    <cellStyle name="40% - Accent6 12 2 5" xfId="13466"/>
    <cellStyle name="40% - Accent6 12 2 5 2" xfId="32528"/>
    <cellStyle name="40% - Accent6 12 2 5 3" xfId="51589"/>
    <cellStyle name="40% - Accent6 12 2 6" xfId="21470"/>
    <cellStyle name="40% - Accent6 12 2 7" xfId="40531"/>
    <cellStyle name="40% - Accent6 12 3" xfId="5141"/>
    <cellStyle name="40% - Accent6 12 3 2" xfId="13467"/>
    <cellStyle name="40% - Accent6 12 3 2 2" xfId="32529"/>
    <cellStyle name="40% - Accent6 12 3 2 3" xfId="51590"/>
    <cellStyle name="40% - Accent6 12 3 3" xfId="24251"/>
    <cellStyle name="40% - Accent6 12 3 4" xfId="43312"/>
    <cellStyle name="40% - Accent6 12 4" xfId="6048"/>
    <cellStyle name="40% - Accent6 12 4 2" xfId="14330"/>
    <cellStyle name="40% - Accent6 12 4 2 2" xfId="33392"/>
    <cellStyle name="40% - Accent6 12 4 2 3" xfId="52453"/>
    <cellStyle name="40% - Accent6 12 4 3" xfId="25114"/>
    <cellStyle name="40% - Accent6 12 4 4" xfId="44175"/>
    <cellStyle name="40% - Accent6 12 5" xfId="8191"/>
    <cellStyle name="40% - Accent6 12 5 2" xfId="16473"/>
    <cellStyle name="40% - Accent6 12 5 2 2" xfId="35535"/>
    <cellStyle name="40% - Accent6 12 5 2 3" xfId="54596"/>
    <cellStyle name="40% - Accent6 12 5 3" xfId="27257"/>
    <cellStyle name="40% - Accent6 12 5 4" xfId="46318"/>
    <cellStyle name="40% - Accent6 12 6" xfId="10685"/>
    <cellStyle name="40% - Accent6 12 6 2" xfId="18963"/>
    <cellStyle name="40% - Accent6 12 6 2 2" xfId="38025"/>
    <cellStyle name="40% - Accent6 12 6 2 3" xfId="57086"/>
    <cellStyle name="40% - Accent6 12 6 3" xfId="29747"/>
    <cellStyle name="40% - Accent6 12 6 4" xfId="48808"/>
    <cellStyle name="40% - Accent6 12 7" xfId="5139"/>
    <cellStyle name="40% - Accent6 12 7 2" xfId="24249"/>
    <cellStyle name="40% - Accent6 12 7 3" xfId="43310"/>
    <cellStyle name="40% - Accent6 12 8" xfId="13465"/>
    <cellStyle name="40% - Accent6 12 8 2" xfId="32527"/>
    <cellStyle name="40% - Accent6 12 8 3" xfId="51588"/>
    <cellStyle name="40% - Accent6 12 9" xfId="21469"/>
    <cellStyle name="40% - Accent6 13" xfId="2117"/>
    <cellStyle name="40% - Accent6 13 10" xfId="40532"/>
    <cellStyle name="40% - Accent6 13 2" xfId="2118"/>
    <cellStyle name="40% - Accent6 13 2 2" xfId="8194"/>
    <cellStyle name="40% - Accent6 13 2 2 2" xfId="16476"/>
    <cellStyle name="40% - Accent6 13 2 2 2 2" xfId="35538"/>
    <cellStyle name="40% - Accent6 13 2 2 2 3" xfId="54599"/>
    <cellStyle name="40% - Accent6 13 2 2 3" xfId="27260"/>
    <cellStyle name="40% - Accent6 13 2 2 4" xfId="46321"/>
    <cellStyle name="40% - Accent6 13 2 3" xfId="10688"/>
    <cellStyle name="40% - Accent6 13 2 3 2" xfId="18966"/>
    <cellStyle name="40% - Accent6 13 2 3 2 2" xfId="38028"/>
    <cellStyle name="40% - Accent6 13 2 3 2 3" xfId="57089"/>
    <cellStyle name="40% - Accent6 13 2 3 3" xfId="29750"/>
    <cellStyle name="40% - Accent6 13 2 3 4" xfId="48811"/>
    <cellStyle name="40% - Accent6 13 2 4" xfId="5143"/>
    <cellStyle name="40% - Accent6 13 2 4 2" xfId="24253"/>
    <cellStyle name="40% - Accent6 13 2 4 3" xfId="43314"/>
    <cellStyle name="40% - Accent6 13 2 5" xfId="13469"/>
    <cellStyle name="40% - Accent6 13 2 5 2" xfId="32531"/>
    <cellStyle name="40% - Accent6 13 2 5 3" xfId="51592"/>
    <cellStyle name="40% - Accent6 13 2 6" xfId="21472"/>
    <cellStyle name="40% - Accent6 13 2 7" xfId="40533"/>
    <cellStyle name="40% - Accent6 13 3" xfId="5144"/>
    <cellStyle name="40% - Accent6 13 3 2" xfId="13470"/>
    <cellStyle name="40% - Accent6 13 3 2 2" xfId="32532"/>
    <cellStyle name="40% - Accent6 13 3 2 3" xfId="51593"/>
    <cellStyle name="40% - Accent6 13 3 3" xfId="24254"/>
    <cellStyle name="40% - Accent6 13 3 4" xfId="43315"/>
    <cellStyle name="40% - Accent6 13 4" xfId="6062"/>
    <cellStyle name="40% - Accent6 13 4 2" xfId="14344"/>
    <cellStyle name="40% - Accent6 13 4 2 2" xfId="33406"/>
    <cellStyle name="40% - Accent6 13 4 2 3" xfId="52467"/>
    <cellStyle name="40% - Accent6 13 4 3" xfId="25128"/>
    <cellStyle name="40% - Accent6 13 4 4" xfId="44189"/>
    <cellStyle name="40% - Accent6 13 5" xfId="8193"/>
    <cellStyle name="40% - Accent6 13 5 2" xfId="16475"/>
    <cellStyle name="40% - Accent6 13 5 2 2" xfId="35537"/>
    <cellStyle name="40% - Accent6 13 5 2 3" xfId="54598"/>
    <cellStyle name="40% - Accent6 13 5 3" xfId="27259"/>
    <cellStyle name="40% - Accent6 13 5 4" xfId="46320"/>
    <cellStyle name="40% - Accent6 13 6" xfId="10687"/>
    <cellStyle name="40% - Accent6 13 6 2" xfId="18965"/>
    <cellStyle name="40% - Accent6 13 6 2 2" xfId="38027"/>
    <cellStyle name="40% - Accent6 13 6 2 3" xfId="57088"/>
    <cellStyle name="40% - Accent6 13 6 3" xfId="29749"/>
    <cellStyle name="40% - Accent6 13 6 4" xfId="48810"/>
    <cellStyle name="40% - Accent6 13 7" xfId="5142"/>
    <cellStyle name="40% - Accent6 13 7 2" xfId="24252"/>
    <cellStyle name="40% - Accent6 13 7 3" xfId="43313"/>
    <cellStyle name="40% - Accent6 13 8" xfId="13468"/>
    <cellStyle name="40% - Accent6 13 8 2" xfId="32530"/>
    <cellStyle name="40% - Accent6 13 8 3" xfId="51591"/>
    <cellStyle name="40% - Accent6 13 9" xfId="21471"/>
    <cellStyle name="40% - Accent6 14" xfId="2119"/>
    <cellStyle name="40% - Accent6 14 2" xfId="5146"/>
    <cellStyle name="40% - Accent6 14 2 2" xfId="13472"/>
    <cellStyle name="40% - Accent6 14 2 2 2" xfId="32534"/>
    <cellStyle name="40% - Accent6 14 2 2 3" xfId="51595"/>
    <cellStyle name="40% - Accent6 14 2 3" xfId="24256"/>
    <cellStyle name="40% - Accent6 14 2 4" xfId="43317"/>
    <cellStyle name="40% - Accent6 14 3" xfId="6076"/>
    <cellStyle name="40% - Accent6 14 3 2" xfId="14358"/>
    <cellStyle name="40% - Accent6 14 3 2 2" xfId="33420"/>
    <cellStyle name="40% - Accent6 14 3 2 3" xfId="52481"/>
    <cellStyle name="40% - Accent6 14 3 3" xfId="25142"/>
    <cellStyle name="40% - Accent6 14 3 4" xfId="44203"/>
    <cellStyle name="40% - Accent6 14 4" xfId="8195"/>
    <cellStyle name="40% - Accent6 14 4 2" xfId="16477"/>
    <cellStyle name="40% - Accent6 14 4 2 2" xfId="35539"/>
    <cellStyle name="40% - Accent6 14 4 2 3" xfId="54600"/>
    <cellStyle name="40% - Accent6 14 4 3" xfId="27261"/>
    <cellStyle name="40% - Accent6 14 4 4" xfId="46322"/>
    <cellStyle name="40% - Accent6 14 5" xfId="10689"/>
    <cellStyle name="40% - Accent6 14 5 2" xfId="18967"/>
    <cellStyle name="40% - Accent6 14 5 2 2" xfId="38029"/>
    <cellStyle name="40% - Accent6 14 5 2 3" xfId="57090"/>
    <cellStyle name="40% - Accent6 14 5 3" xfId="29751"/>
    <cellStyle name="40% - Accent6 14 5 4" xfId="48812"/>
    <cellStyle name="40% - Accent6 14 6" xfId="5145"/>
    <cellStyle name="40% - Accent6 14 6 2" xfId="24255"/>
    <cellStyle name="40% - Accent6 14 6 3" xfId="43316"/>
    <cellStyle name="40% - Accent6 14 7" xfId="13471"/>
    <cellStyle name="40% - Accent6 14 7 2" xfId="32533"/>
    <cellStyle name="40% - Accent6 14 7 3" xfId="51594"/>
    <cellStyle name="40% - Accent6 14 8" xfId="21473"/>
    <cellStyle name="40% - Accent6 14 9" xfId="40534"/>
    <cellStyle name="40% - Accent6 15" xfId="2120"/>
    <cellStyle name="40% - Accent6 15 2" xfId="8196"/>
    <cellStyle name="40% - Accent6 15 2 2" xfId="16478"/>
    <cellStyle name="40% - Accent6 15 2 2 2" xfId="35540"/>
    <cellStyle name="40% - Accent6 15 2 2 3" xfId="54601"/>
    <cellStyle name="40% - Accent6 15 2 3" xfId="27262"/>
    <cellStyle name="40% - Accent6 15 2 4" xfId="46323"/>
    <cellStyle name="40% - Accent6 15 3" xfId="10690"/>
    <cellStyle name="40% - Accent6 15 3 2" xfId="18968"/>
    <cellStyle name="40% - Accent6 15 3 2 2" xfId="38030"/>
    <cellStyle name="40% - Accent6 15 3 2 3" xfId="57091"/>
    <cellStyle name="40% - Accent6 15 3 3" xfId="29752"/>
    <cellStyle name="40% - Accent6 15 3 4" xfId="48813"/>
    <cellStyle name="40% - Accent6 15 4" xfId="5147"/>
    <cellStyle name="40% - Accent6 15 4 2" xfId="24257"/>
    <cellStyle name="40% - Accent6 15 4 3" xfId="43318"/>
    <cellStyle name="40% - Accent6 15 5" xfId="13473"/>
    <cellStyle name="40% - Accent6 15 5 2" xfId="32535"/>
    <cellStyle name="40% - Accent6 15 5 3" xfId="51596"/>
    <cellStyle name="40% - Accent6 15 6" xfId="21474"/>
    <cellStyle name="40% - Accent6 15 7" xfId="40535"/>
    <cellStyle name="40% - Accent6 16" xfId="5148"/>
    <cellStyle name="40% - Accent6 16 2" xfId="13474"/>
    <cellStyle name="40% - Accent6 16 2 2" xfId="32536"/>
    <cellStyle name="40% - Accent6 16 2 3" xfId="51597"/>
    <cellStyle name="40% - Accent6 16 3" xfId="24258"/>
    <cellStyle name="40% - Accent6 16 4" xfId="43319"/>
    <cellStyle name="40% - Accent6 17" xfId="5629"/>
    <cellStyle name="40% - Accent6 17 2" xfId="13919"/>
    <cellStyle name="40% - Accent6 17 2 2" xfId="32981"/>
    <cellStyle name="40% - Accent6 17 2 3" xfId="52042"/>
    <cellStyle name="40% - Accent6 17 3" xfId="24703"/>
    <cellStyle name="40% - Accent6 17 4" xfId="43764"/>
    <cellStyle name="40% - Accent6 18" xfId="8178"/>
    <cellStyle name="40% - Accent6 18 2" xfId="16460"/>
    <cellStyle name="40% - Accent6 18 2 2" xfId="35522"/>
    <cellStyle name="40% - Accent6 18 2 3" xfId="54583"/>
    <cellStyle name="40% - Accent6 18 3" xfId="27244"/>
    <cellStyle name="40% - Accent6 18 4" xfId="46305"/>
    <cellStyle name="40% - Accent6 19" xfId="10672"/>
    <cellStyle name="40% - Accent6 19 2" xfId="18950"/>
    <cellStyle name="40% - Accent6 19 2 2" xfId="38012"/>
    <cellStyle name="40% - Accent6 19 2 3" xfId="57073"/>
    <cellStyle name="40% - Accent6 19 3" xfId="29734"/>
    <cellStyle name="40% - Accent6 19 4" xfId="48795"/>
    <cellStyle name="40% - Accent6 2" xfId="2121"/>
    <cellStyle name="40% - Accent6 2 10" xfId="2122"/>
    <cellStyle name="40% - Accent6 2 10 2" xfId="8198"/>
    <cellStyle name="40% - Accent6 2 10 2 2" xfId="16480"/>
    <cellStyle name="40% - Accent6 2 10 2 2 2" xfId="35542"/>
    <cellStyle name="40% - Accent6 2 10 2 2 3" xfId="54603"/>
    <cellStyle name="40% - Accent6 2 10 2 3" xfId="27264"/>
    <cellStyle name="40% - Accent6 2 10 2 4" xfId="46325"/>
    <cellStyle name="40% - Accent6 2 10 3" xfId="10692"/>
    <cellStyle name="40% - Accent6 2 10 3 2" xfId="18970"/>
    <cellStyle name="40% - Accent6 2 10 3 2 2" xfId="38032"/>
    <cellStyle name="40% - Accent6 2 10 3 2 3" xfId="57093"/>
    <cellStyle name="40% - Accent6 2 10 3 3" xfId="29754"/>
    <cellStyle name="40% - Accent6 2 10 3 4" xfId="48815"/>
    <cellStyle name="40% - Accent6 2 10 4" xfId="5150"/>
    <cellStyle name="40% - Accent6 2 10 4 2" xfId="24260"/>
    <cellStyle name="40% - Accent6 2 10 4 3" xfId="43321"/>
    <cellStyle name="40% - Accent6 2 10 5" xfId="13476"/>
    <cellStyle name="40% - Accent6 2 10 5 2" xfId="32538"/>
    <cellStyle name="40% - Accent6 2 10 5 3" xfId="51599"/>
    <cellStyle name="40% - Accent6 2 10 6" xfId="21476"/>
    <cellStyle name="40% - Accent6 2 10 7" xfId="40537"/>
    <cellStyle name="40% - Accent6 2 11" xfId="2123"/>
    <cellStyle name="40% - Accent6 2 11 2" xfId="8199"/>
    <cellStyle name="40% - Accent6 2 11 2 2" xfId="16481"/>
    <cellStyle name="40% - Accent6 2 11 2 2 2" xfId="35543"/>
    <cellStyle name="40% - Accent6 2 11 2 2 3" xfId="54604"/>
    <cellStyle name="40% - Accent6 2 11 2 3" xfId="27265"/>
    <cellStyle name="40% - Accent6 2 11 2 4" xfId="46326"/>
    <cellStyle name="40% - Accent6 2 11 3" xfId="10693"/>
    <cellStyle name="40% - Accent6 2 11 3 2" xfId="18971"/>
    <cellStyle name="40% - Accent6 2 11 3 2 2" xfId="38033"/>
    <cellStyle name="40% - Accent6 2 11 3 2 3" xfId="57094"/>
    <cellStyle name="40% - Accent6 2 11 3 3" xfId="29755"/>
    <cellStyle name="40% - Accent6 2 11 3 4" xfId="48816"/>
    <cellStyle name="40% - Accent6 2 11 4" xfId="5151"/>
    <cellStyle name="40% - Accent6 2 11 4 2" xfId="24261"/>
    <cellStyle name="40% - Accent6 2 11 4 3" xfId="43322"/>
    <cellStyle name="40% - Accent6 2 11 5" xfId="13477"/>
    <cellStyle name="40% - Accent6 2 11 5 2" xfId="32539"/>
    <cellStyle name="40% - Accent6 2 11 5 3" xfId="51600"/>
    <cellStyle name="40% - Accent6 2 11 6" xfId="21477"/>
    <cellStyle name="40% - Accent6 2 11 7" xfId="40538"/>
    <cellStyle name="40% - Accent6 2 12" xfId="5152"/>
    <cellStyle name="40% - Accent6 2 12 2" xfId="13478"/>
    <cellStyle name="40% - Accent6 2 12 2 2" xfId="32540"/>
    <cellStyle name="40% - Accent6 2 12 2 3" xfId="51601"/>
    <cellStyle name="40% - Accent6 2 12 3" xfId="24262"/>
    <cellStyle name="40% - Accent6 2 12 4" xfId="43323"/>
    <cellStyle name="40% - Accent6 2 13" xfId="5644"/>
    <cellStyle name="40% - Accent6 2 13 2" xfId="13933"/>
    <cellStyle name="40% - Accent6 2 13 2 2" xfId="32995"/>
    <cellStyle name="40% - Accent6 2 13 2 3" xfId="52056"/>
    <cellStyle name="40% - Accent6 2 13 3" xfId="24717"/>
    <cellStyle name="40% - Accent6 2 13 4" xfId="43778"/>
    <cellStyle name="40% - Accent6 2 14" xfId="8197"/>
    <cellStyle name="40% - Accent6 2 14 2" xfId="16479"/>
    <cellStyle name="40% - Accent6 2 14 2 2" xfId="35541"/>
    <cellStyle name="40% - Accent6 2 14 2 3" xfId="54602"/>
    <cellStyle name="40% - Accent6 2 14 3" xfId="27263"/>
    <cellStyle name="40% - Accent6 2 14 4" xfId="46324"/>
    <cellStyle name="40% - Accent6 2 15" xfId="10691"/>
    <cellStyle name="40% - Accent6 2 15 2" xfId="18969"/>
    <cellStyle name="40% - Accent6 2 15 2 2" xfId="38031"/>
    <cellStyle name="40% - Accent6 2 15 2 3" xfId="57092"/>
    <cellStyle name="40% - Accent6 2 15 3" xfId="29753"/>
    <cellStyle name="40% - Accent6 2 15 4" xfId="48814"/>
    <cellStyle name="40% - Accent6 2 16" xfId="5149"/>
    <cellStyle name="40% - Accent6 2 16 2" xfId="24259"/>
    <cellStyle name="40% - Accent6 2 16 3" xfId="43320"/>
    <cellStyle name="40% - Accent6 2 17" xfId="13475"/>
    <cellStyle name="40% - Accent6 2 17 2" xfId="32537"/>
    <cellStyle name="40% - Accent6 2 17 3" xfId="51598"/>
    <cellStyle name="40% - Accent6 2 18" xfId="21475"/>
    <cellStyle name="40% - Accent6 2 19" xfId="40536"/>
    <cellStyle name="40% - Accent6 2 2" xfId="2124"/>
    <cellStyle name="40% - Accent6 2 2 10" xfId="5677"/>
    <cellStyle name="40% - Accent6 2 2 10 2" xfId="13963"/>
    <cellStyle name="40% - Accent6 2 2 10 2 2" xfId="33025"/>
    <cellStyle name="40% - Accent6 2 2 10 2 3" xfId="52086"/>
    <cellStyle name="40% - Accent6 2 2 10 3" xfId="24747"/>
    <cellStyle name="40% - Accent6 2 2 10 4" xfId="43808"/>
    <cellStyle name="40% - Accent6 2 2 11" xfId="8200"/>
    <cellStyle name="40% - Accent6 2 2 11 2" xfId="16482"/>
    <cellStyle name="40% - Accent6 2 2 11 2 2" xfId="35544"/>
    <cellStyle name="40% - Accent6 2 2 11 2 3" xfId="54605"/>
    <cellStyle name="40% - Accent6 2 2 11 3" xfId="27266"/>
    <cellStyle name="40% - Accent6 2 2 11 4" xfId="46327"/>
    <cellStyle name="40% - Accent6 2 2 12" xfId="10694"/>
    <cellStyle name="40% - Accent6 2 2 12 2" xfId="18972"/>
    <cellStyle name="40% - Accent6 2 2 12 2 2" xfId="38034"/>
    <cellStyle name="40% - Accent6 2 2 12 2 3" xfId="57095"/>
    <cellStyle name="40% - Accent6 2 2 12 3" xfId="29756"/>
    <cellStyle name="40% - Accent6 2 2 12 4" xfId="48817"/>
    <cellStyle name="40% - Accent6 2 2 13" xfId="5153"/>
    <cellStyle name="40% - Accent6 2 2 13 2" xfId="24263"/>
    <cellStyle name="40% - Accent6 2 2 13 3" xfId="43324"/>
    <cellStyle name="40% - Accent6 2 2 14" xfId="13479"/>
    <cellStyle name="40% - Accent6 2 2 14 2" xfId="32541"/>
    <cellStyle name="40% - Accent6 2 2 14 3" xfId="51602"/>
    <cellStyle name="40% - Accent6 2 2 15" xfId="21478"/>
    <cellStyle name="40% - Accent6 2 2 16" xfId="40539"/>
    <cellStyle name="40% - Accent6 2 2 2" xfId="2125"/>
    <cellStyle name="40% - Accent6 2 2 2 10" xfId="5154"/>
    <cellStyle name="40% - Accent6 2 2 2 10 2" xfId="24264"/>
    <cellStyle name="40% - Accent6 2 2 2 10 3" xfId="43325"/>
    <cellStyle name="40% - Accent6 2 2 2 11" xfId="13480"/>
    <cellStyle name="40% - Accent6 2 2 2 11 2" xfId="32542"/>
    <cellStyle name="40% - Accent6 2 2 2 11 3" xfId="51603"/>
    <cellStyle name="40% - Accent6 2 2 2 12" xfId="21479"/>
    <cellStyle name="40% - Accent6 2 2 2 13" xfId="40540"/>
    <cellStyle name="40% - Accent6 2 2 2 2" xfId="2126"/>
    <cellStyle name="40% - Accent6 2 2 2 2 2" xfId="2127"/>
    <cellStyle name="40% - Accent6 2 2 2 2 2 2" xfId="8203"/>
    <cellStyle name="40% - Accent6 2 2 2 2 2 2 2" xfId="16485"/>
    <cellStyle name="40% - Accent6 2 2 2 2 2 2 2 2" xfId="35547"/>
    <cellStyle name="40% - Accent6 2 2 2 2 2 2 2 3" xfId="54608"/>
    <cellStyle name="40% - Accent6 2 2 2 2 2 2 3" xfId="27269"/>
    <cellStyle name="40% - Accent6 2 2 2 2 2 2 4" xfId="46330"/>
    <cellStyle name="40% - Accent6 2 2 2 2 2 3" xfId="10697"/>
    <cellStyle name="40% - Accent6 2 2 2 2 2 3 2" xfId="18975"/>
    <cellStyle name="40% - Accent6 2 2 2 2 2 3 2 2" xfId="38037"/>
    <cellStyle name="40% - Accent6 2 2 2 2 2 3 2 3" xfId="57098"/>
    <cellStyle name="40% - Accent6 2 2 2 2 2 3 3" xfId="29759"/>
    <cellStyle name="40% - Accent6 2 2 2 2 2 3 4" xfId="48820"/>
    <cellStyle name="40% - Accent6 2 2 2 2 2 4" xfId="5156"/>
    <cellStyle name="40% - Accent6 2 2 2 2 2 4 2" xfId="24266"/>
    <cellStyle name="40% - Accent6 2 2 2 2 2 4 3" xfId="43327"/>
    <cellStyle name="40% - Accent6 2 2 2 2 2 5" xfId="13482"/>
    <cellStyle name="40% - Accent6 2 2 2 2 2 5 2" xfId="32544"/>
    <cellStyle name="40% - Accent6 2 2 2 2 2 5 3" xfId="51605"/>
    <cellStyle name="40% - Accent6 2 2 2 2 2 6" xfId="21481"/>
    <cellStyle name="40% - Accent6 2 2 2 2 2 7" xfId="40542"/>
    <cellStyle name="40% - Accent6 2 2 2 2 3" xfId="8202"/>
    <cellStyle name="40% - Accent6 2 2 2 2 3 2" xfId="16484"/>
    <cellStyle name="40% - Accent6 2 2 2 2 3 2 2" xfId="35546"/>
    <cellStyle name="40% - Accent6 2 2 2 2 3 2 3" xfId="54607"/>
    <cellStyle name="40% - Accent6 2 2 2 2 3 3" xfId="27268"/>
    <cellStyle name="40% - Accent6 2 2 2 2 3 4" xfId="46329"/>
    <cellStyle name="40% - Accent6 2 2 2 2 4" xfId="10696"/>
    <cellStyle name="40% - Accent6 2 2 2 2 4 2" xfId="18974"/>
    <cellStyle name="40% - Accent6 2 2 2 2 4 2 2" xfId="38036"/>
    <cellStyle name="40% - Accent6 2 2 2 2 4 2 3" xfId="57097"/>
    <cellStyle name="40% - Accent6 2 2 2 2 4 3" xfId="29758"/>
    <cellStyle name="40% - Accent6 2 2 2 2 4 4" xfId="48819"/>
    <cellStyle name="40% - Accent6 2 2 2 2 5" xfId="5155"/>
    <cellStyle name="40% - Accent6 2 2 2 2 5 2" xfId="24265"/>
    <cellStyle name="40% - Accent6 2 2 2 2 5 3" xfId="43326"/>
    <cellStyle name="40% - Accent6 2 2 2 2 6" xfId="13481"/>
    <cellStyle name="40% - Accent6 2 2 2 2 6 2" xfId="32543"/>
    <cellStyle name="40% - Accent6 2 2 2 2 6 3" xfId="51604"/>
    <cellStyle name="40% - Accent6 2 2 2 2 7" xfId="21480"/>
    <cellStyle name="40% - Accent6 2 2 2 2 8" xfId="40541"/>
    <cellStyle name="40% - Accent6 2 2 2 3" xfId="2128"/>
    <cellStyle name="40% - Accent6 2 2 2 3 2" xfId="2129"/>
    <cellStyle name="40% - Accent6 2 2 2 3 2 2" xfId="8205"/>
    <cellStyle name="40% - Accent6 2 2 2 3 2 2 2" xfId="16487"/>
    <cellStyle name="40% - Accent6 2 2 2 3 2 2 2 2" xfId="35549"/>
    <cellStyle name="40% - Accent6 2 2 2 3 2 2 2 3" xfId="54610"/>
    <cellStyle name="40% - Accent6 2 2 2 3 2 2 3" xfId="27271"/>
    <cellStyle name="40% - Accent6 2 2 2 3 2 2 4" xfId="46332"/>
    <cellStyle name="40% - Accent6 2 2 2 3 2 3" xfId="10699"/>
    <cellStyle name="40% - Accent6 2 2 2 3 2 3 2" xfId="18977"/>
    <cellStyle name="40% - Accent6 2 2 2 3 2 3 2 2" xfId="38039"/>
    <cellStyle name="40% - Accent6 2 2 2 3 2 3 2 3" xfId="57100"/>
    <cellStyle name="40% - Accent6 2 2 2 3 2 3 3" xfId="29761"/>
    <cellStyle name="40% - Accent6 2 2 2 3 2 3 4" xfId="48822"/>
    <cellStyle name="40% - Accent6 2 2 2 3 2 4" xfId="5158"/>
    <cellStyle name="40% - Accent6 2 2 2 3 2 4 2" xfId="24268"/>
    <cellStyle name="40% - Accent6 2 2 2 3 2 4 3" xfId="43329"/>
    <cellStyle name="40% - Accent6 2 2 2 3 2 5" xfId="13484"/>
    <cellStyle name="40% - Accent6 2 2 2 3 2 5 2" xfId="32546"/>
    <cellStyle name="40% - Accent6 2 2 2 3 2 5 3" xfId="51607"/>
    <cellStyle name="40% - Accent6 2 2 2 3 2 6" xfId="21483"/>
    <cellStyle name="40% - Accent6 2 2 2 3 2 7" xfId="40544"/>
    <cellStyle name="40% - Accent6 2 2 2 3 3" xfId="8204"/>
    <cellStyle name="40% - Accent6 2 2 2 3 3 2" xfId="16486"/>
    <cellStyle name="40% - Accent6 2 2 2 3 3 2 2" xfId="35548"/>
    <cellStyle name="40% - Accent6 2 2 2 3 3 2 3" xfId="54609"/>
    <cellStyle name="40% - Accent6 2 2 2 3 3 3" xfId="27270"/>
    <cellStyle name="40% - Accent6 2 2 2 3 3 4" xfId="46331"/>
    <cellStyle name="40% - Accent6 2 2 2 3 4" xfId="10698"/>
    <cellStyle name="40% - Accent6 2 2 2 3 4 2" xfId="18976"/>
    <cellStyle name="40% - Accent6 2 2 2 3 4 2 2" xfId="38038"/>
    <cellStyle name="40% - Accent6 2 2 2 3 4 2 3" xfId="57099"/>
    <cellStyle name="40% - Accent6 2 2 2 3 4 3" xfId="29760"/>
    <cellStyle name="40% - Accent6 2 2 2 3 4 4" xfId="48821"/>
    <cellStyle name="40% - Accent6 2 2 2 3 5" xfId="5157"/>
    <cellStyle name="40% - Accent6 2 2 2 3 5 2" xfId="24267"/>
    <cellStyle name="40% - Accent6 2 2 2 3 5 3" xfId="43328"/>
    <cellStyle name="40% - Accent6 2 2 2 3 6" xfId="13483"/>
    <cellStyle name="40% - Accent6 2 2 2 3 6 2" xfId="32545"/>
    <cellStyle name="40% - Accent6 2 2 2 3 6 3" xfId="51606"/>
    <cellStyle name="40% - Accent6 2 2 2 3 7" xfId="21482"/>
    <cellStyle name="40% - Accent6 2 2 2 3 8" xfId="40543"/>
    <cellStyle name="40% - Accent6 2 2 2 4" xfId="2130"/>
    <cellStyle name="40% - Accent6 2 2 2 4 2" xfId="8206"/>
    <cellStyle name="40% - Accent6 2 2 2 4 2 2" xfId="16488"/>
    <cellStyle name="40% - Accent6 2 2 2 4 2 2 2" xfId="35550"/>
    <cellStyle name="40% - Accent6 2 2 2 4 2 2 3" xfId="54611"/>
    <cellStyle name="40% - Accent6 2 2 2 4 2 3" xfId="27272"/>
    <cellStyle name="40% - Accent6 2 2 2 4 2 4" xfId="46333"/>
    <cellStyle name="40% - Accent6 2 2 2 4 3" xfId="10700"/>
    <cellStyle name="40% - Accent6 2 2 2 4 3 2" xfId="18978"/>
    <cellStyle name="40% - Accent6 2 2 2 4 3 2 2" xfId="38040"/>
    <cellStyle name="40% - Accent6 2 2 2 4 3 2 3" xfId="57101"/>
    <cellStyle name="40% - Accent6 2 2 2 4 3 3" xfId="29762"/>
    <cellStyle name="40% - Accent6 2 2 2 4 3 4" xfId="48823"/>
    <cellStyle name="40% - Accent6 2 2 2 4 4" xfId="5159"/>
    <cellStyle name="40% - Accent6 2 2 2 4 4 2" xfId="24269"/>
    <cellStyle name="40% - Accent6 2 2 2 4 4 3" xfId="43330"/>
    <cellStyle name="40% - Accent6 2 2 2 4 5" xfId="13485"/>
    <cellStyle name="40% - Accent6 2 2 2 4 5 2" xfId="32547"/>
    <cellStyle name="40% - Accent6 2 2 2 4 5 3" xfId="51608"/>
    <cellStyle name="40% - Accent6 2 2 2 4 6" xfId="21484"/>
    <cellStyle name="40% - Accent6 2 2 2 4 7" xfId="40545"/>
    <cellStyle name="40% - Accent6 2 2 2 5" xfId="2131"/>
    <cellStyle name="40% - Accent6 2 2 2 5 2" xfId="8207"/>
    <cellStyle name="40% - Accent6 2 2 2 5 2 2" xfId="16489"/>
    <cellStyle name="40% - Accent6 2 2 2 5 2 2 2" xfId="35551"/>
    <cellStyle name="40% - Accent6 2 2 2 5 2 2 3" xfId="54612"/>
    <cellStyle name="40% - Accent6 2 2 2 5 2 3" xfId="27273"/>
    <cellStyle name="40% - Accent6 2 2 2 5 2 4" xfId="46334"/>
    <cellStyle name="40% - Accent6 2 2 2 5 3" xfId="10701"/>
    <cellStyle name="40% - Accent6 2 2 2 5 3 2" xfId="18979"/>
    <cellStyle name="40% - Accent6 2 2 2 5 3 2 2" xfId="38041"/>
    <cellStyle name="40% - Accent6 2 2 2 5 3 2 3" xfId="57102"/>
    <cellStyle name="40% - Accent6 2 2 2 5 3 3" xfId="29763"/>
    <cellStyle name="40% - Accent6 2 2 2 5 3 4" xfId="48824"/>
    <cellStyle name="40% - Accent6 2 2 2 5 4" xfId="5160"/>
    <cellStyle name="40% - Accent6 2 2 2 5 4 2" xfId="24270"/>
    <cellStyle name="40% - Accent6 2 2 2 5 4 3" xfId="43331"/>
    <cellStyle name="40% - Accent6 2 2 2 5 5" xfId="13486"/>
    <cellStyle name="40% - Accent6 2 2 2 5 5 2" xfId="32548"/>
    <cellStyle name="40% - Accent6 2 2 2 5 5 3" xfId="51609"/>
    <cellStyle name="40% - Accent6 2 2 2 5 6" xfId="21485"/>
    <cellStyle name="40% - Accent6 2 2 2 5 7" xfId="40546"/>
    <cellStyle name="40% - Accent6 2 2 2 6" xfId="5161"/>
    <cellStyle name="40% - Accent6 2 2 2 6 2" xfId="13487"/>
    <cellStyle name="40% - Accent6 2 2 2 6 2 2" xfId="32549"/>
    <cellStyle name="40% - Accent6 2 2 2 6 2 3" xfId="51610"/>
    <cellStyle name="40% - Accent6 2 2 2 6 3" xfId="24271"/>
    <cellStyle name="40% - Accent6 2 2 2 6 4" xfId="43332"/>
    <cellStyle name="40% - Accent6 2 2 2 7" xfId="5879"/>
    <cellStyle name="40% - Accent6 2 2 2 7 2" xfId="14161"/>
    <cellStyle name="40% - Accent6 2 2 2 7 2 2" xfId="33223"/>
    <cellStyle name="40% - Accent6 2 2 2 7 2 3" xfId="52284"/>
    <cellStyle name="40% - Accent6 2 2 2 7 3" xfId="24945"/>
    <cellStyle name="40% - Accent6 2 2 2 7 4" xfId="44006"/>
    <cellStyle name="40% - Accent6 2 2 2 8" xfId="8201"/>
    <cellStyle name="40% - Accent6 2 2 2 8 2" xfId="16483"/>
    <cellStyle name="40% - Accent6 2 2 2 8 2 2" xfId="35545"/>
    <cellStyle name="40% - Accent6 2 2 2 8 2 3" xfId="54606"/>
    <cellStyle name="40% - Accent6 2 2 2 8 3" xfId="27267"/>
    <cellStyle name="40% - Accent6 2 2 2 8 4" xfId="46328"/>
    <cellStyle name="40% - Accent6 2 2 2 9" xfId="10695"/>
    <cellStyle name="40% - Accent6 2 2 2 9 2" xfId="18973"/>
    <cellStyle name="40% - Accent6 2 2 2 9 2 2" xfId="38035"/>
    <cellStyle name="40% - Accent6 2 2 2 9 2 3" xfId="57096"/>
    <cellStyle name="40% - Accent6 2 2 2 9 3" xfId="29757"/>
    <cellStyle name="40% - Accent6 2 2 2 9 4" xfId="48818"/>
    <cellStyle name="40% - Accent6 2 2 3" xfId="2132"/>
    <cellStyle name="40% - Accent6 2 2 3 10" xfId="5162"/>
    <cellStyle name="40% - Accent6 2 2 3 10 2" xfId="24272"/>
    <cellStyle name="40% - Accent6 2 2 3 10 3" xfId="43333"/>
    <cellStyle name="40% - Accent6 2 2 3 11" xfId="13488"/>
    <cellStyle name="40% - Accent6 2 2 3 11 2" xfId="32550"/>
    <cellStyle name="40% - Accent6 2 2 3 11 3" xfId="51611"/>
    <cellStyle name="40% - Accent6 2 2 3 12" xfId="21486"/>
    <cellStyle name="40% - Accent6 2 2 3 13" xfId="40547"/>
    <cellStyle name="40% - Accent6 2 2 3 2" xfId="2133"/>
    <cellStyle name="40% - Accent6 2 2 3 2 2" xfId="2134"/>
    <cellStyle name="40% - Accent6 2 2 3 2 2 2" xfId="8210"/>
    <cellStyle name="40% - Accent6 2 2 3 2 2 2 2" xfId="16492"/>
    <cellStyle name="40% - Accent6 2 2 3 2 2 2 2 2" xfId="35554"/>
    <cellStyle name="40% - Accent6 2 2 3 2 2 2 2 3" xfId="54615"/>
    <cellStyle name="40% - Accent6 2 2 3 2 2 2 3" xfId="27276"/>
    <cellStyle name="40% - Accent6 2 2 3 2 2 2 4" xfId="46337"/>
    <cellStyle name="40% - Accent6 2 2 3 2 2 3" xfId="10704"/>
    <cellStyle name="40% - Accent6 2 2 3 2 2 3 2" xfId="18982"/>
    <cellStyle name="40% - Accent6 2 2 3 2 2 3 2 2" xfId="38044"/>
    <cellStyle name="40% - Accent6 2 2 3 2 2 3 2 3" xfId="57105"/>
    <cellStyle name="40% - Accent6 2 2 3 2 2 3 3" xfId="29766"/>
    <cellStyle name="40% - Accent6 2 2 3 2 2 3 4" xfId="48827"/>
    <cellStyle name="40% - Accent6 2 2 3 2 2 4" xfId="5164"/>
    <cellStyle name="40% - Accent6 2 2 3 2 2 4 2" xfId="24274"/>
    <cellStyle name="40% - Accent6 2 2 3 2 2 4 3" xfId="43335"/>
    <cellStyle name="40% - Accent6 2 2 3 2 2 5" xfId="13490"/>
    <cellStyle name="40% - Accent6 2 2 3 2 2 5 2" xfId="32552"/>
    <cellStyle name="40% - Accent6 2 2 3 2 2 5 3" xfId="51613"/>
    <cellStyle name="40% - Accent6 2 2 3 2 2 6" xfId="21488"/>
    <cellStyle name="40% - Accent6 2 2 3 2 2 7" xfId="40549"/>
    <cellStyle name="40% - Accent6 2 2 3 2 3" xfId="8209"/>
    <cellStyle name="40% - Accent6 2 2 3 2 3 2" xfId="16491"/>
    <cellStyle name="40% - Accent6 2 2 3 2 3 2 2" xfId="35553"/>
    <cellStyle name="40% - Accent6 2 2 3 2 3 2 3" xfId="54614"/>
    <cellStyle name="40% - Accent6 2 2 3 2 3 3" xfId="27275"/>
    <cellStyle name="40% - Accent6 2 2 3 2 3 4" xfId="46336"/>
    <cellStyle name="40% - Accent6 2 2 3 2 4" xfId="10703"/>
    <cellStyle name="40% - Accent6 2 2 3 2 4 2" xfId="18981"/>
    <cellStyle name="40% - Accent6 2 2 3 2 4 2 2" xfId="38043"/>
    <cellStyle name="40% - Accent6 2 2 3 2 4 2 3" xfId="57104"/>
    <cellStyle name="40% - Accent6 2 2 3 2 4 3" xfId="29765"/>
    <cellStyle name="40% - Accent6 2 2 3 2 4 4" xfId="48826"/>
    <cellStyle name="40% - Accent6 2 2 3 2 5" xfId="5163"/>
    <cellStyle name="40% - Accent6 2 2 3 2 5 2" xfId="24273"/>
    <cellStyle name="40% - Accent6 2 2 3 2 5 3" xfId="43334"/>
    <cellStyle name="40% - Accent6 2 2 3 2 6" xfId="13489"/>
    <cellStyle name="40% - Accent6 2 2 3 2 6 2" xfId="32551"/>
    <cellStyle name="40% - Accent6 2 2 3 2 6 3" xfId="51612"/>
    <cellStyle name="40% - Accent6 2 2 3 2 7" xfId="21487"/>
    <cellStyle name="40% - Accent6 2 2 3 2 8" xfId="40548"/>
    <cellStyle name="40% - Accent6 2 2 3 3" xfId="2135"/>
    <cellStyle name="40% - Accent6 2 2 3 3 2" xfId="2136"/>
    <cellStyle name="40% - Accent6 2 2 3 3 2 2" xfId="8212"/>
    <cellStyle name="40% - Accent6 2 2 3 3 2 2 2" xfId="16494"/>
    <cellStyle name="40% - Accent6 2 2 3 3 2 2 2 2" xfId="35556"/>
    <cellStyle name="40% - Accent6 2 2 3 3 2 2 2 3" xfId="54617"/>
    <cellStyle name="40% - Accent6 2 2 3 3 2 2 3" xfId="27278"/>
    <cellStyle name="40% - Accent6 2 2 3 3 2 2 4" xfId="46339"/>
    <cellStyle name="40% - Accent6 2 2 3 3 2 3" xfId="10706"/>
    <cellStyle name="40% - Accent6 2 2 3 3 2 3 2" xfId="18984"/>
    <cellStyle name="40% - Accent6 2 2 3 3 2 3 2 2" xfId="38046"/>
    <cellStyle name="40% - Accent6 2 2 3 3 2 3 2 3" xfId="57107"/>
    <cellStyle name="40% - Accent6 2 2 3 3 2 3 3" xfId="29768"/>
    <cellStyle name="40% - Accent6 2 2 3 3 2 3 4" xfId="48829"/>
    <cellStyle name="40% - Accent6 2 2 3 3 2 4" xfId="5166"/>
    <cellStyle name="40% - Accent6 2 2 3 3 2 4 2" xfId="24276"/>
    <cellStyle name="40% - Accent6 2 2 3 3 2 4 3" xfId="43337"/>
    <cellStyle name="40% - Accent6 2 2 3 3 2 5" xfId="13492"/>
    <cellStyle name="40% - Accent6 2 2 3 3 2 5 2" xfId="32554"/>
    <cellStyle name="40% - Accent6 2 2 3 3 2 5 3" xfId="51615"/>
    <cellStyle name="40% - Accent6 2 2 3 3 2 6" xfId="21490"/>
    <cellStyle name="40% - Accent6 2 2 3 3 2 7" xfId="40551"/>
    <cellStyle name="40% - Accent6 2 2 3 3 3" xfId="8211"/>
    <cellStyle name="40% - Accent6 2 2 3 3 3 2" xfId="16493"/>
    <cellStyle name="40% - Accent6 2 2 3 3 3 2 2" xfId="35555"/>
    <cellStyle name="40% - Accent6 2 2 3 3 3 2 3" xfId="54616"/>
    <cellStyle name="40% - Accent6 2 2 3 3 3 3" xfId="27277"/>
    <cellStyle name="40% - Accent6 2 2 3 3 3 4" xfId="46338"/>
    <cellStyle name="40% - Accent6 2 2 3 3 4" xfId="10705"/>
    <cellStyle name="40% - Accent6 2 2 3 3 4 2" xfId="18983"/>
    <cellStyle name="40% - Accent6 2 2 3 3 4 2 2" xfId="38045"/>
    <cellStyle name="40% - Accent6 2 2 3 3 4 2 3" xfId="57106"/>
    <cellStyle name="40% - Accent6 2 2 3 3 4 3" xfId="29767"/>
    <cellStyle name="40% - Accent6 2 2 3 3 4 4" xfId="48828"/>
    <cellStyle name="40% - Accent6 2 2 3 3 5" xfId="5165"/>
    <cellStyle name="40% - Accent6 2 2 3 3 5 2" xfId="24275"/>
    <cellStyle name="40% - Accent6 2 2 3 3 5 3" xfId="43336"/>
    <cellStyle name="40% - Accent6 2 2 3 3 6" xfId="13491"/>
    <cellStyle name="40% - Accent6 2 2 3 3 6 2" xfId="32553"/>
    <cellStyle name="40% - Accent6 2 2 3 3 6 3" xfId="51614"/>
    <cellStyle name="40% - Accent6 2 2 3 3 7" xfId="21489"/>
    <cellStyle name="40% - Accent6 2 2 3 3 8" xfId="40550"/>
    <cellStyle name="40% - Accent6 2 2 3 4" xfId="2137"/>
    <cellStyle name="40% - Accent6 2 2 3 4 2" xfId="8213"/>
    <cellStyle name="40% - Accent6 2 2 3 4 2 2" xfId="16495"/>
    <cellStyle name="40% - Accent6 2 2 3 4 2 2 2" xfId="35557"/>
    <cellStyle name="40% - Accent6 2 2 3 4 2 2 3" xfId="54618"/>
    <cellStyle name="40% - Accent6 2 2 3 4 2 3" xfId="27279"/>
    <cellStyle name="40% - Accent6 2 2 3 4 2 4" xfId="46340"/>
    <cellStyle name="40% - Accent6 2 2 3 4 3" xfId="10707"/>
    <cellStyle name="40% - Accent6 2 2 3 4 3 2" xfId="18985"/>
    <cellStyle name="40% - Accent6 2 2 3 4 3 2 2" xfId="38047"/>
    <cellStyle name="40% - Accent6 2 2 3 4 3 2 3" xfId="57108"/>
    <cellStyle name="40% - Accent6 2 2 3 4 3 3" xfId="29769"/>
    <cellStyle name="40% - Accent6 2 2 3 4 3 4" xfId="48830"/>
    <cellStyle name="40% - Accent6 2 2 3 4 4" xfId="5167"/>
    <cellStyle name="40% - Accent6 2 2 3 4 4 2" xfId="24277"/>
    <cellStyle name="40% - Accent6 2 2 3 4 4 3" xfId="43338"/>
    <cellStyle name="40% - Accent6 2 2 3 4 5" xfId="13493"/>
    <cellStyle name="40% - Accent6 2 2 3 4 5 2" xfId="32555"/>
    <cellStyle name="40% - Accent6 2 2 3 4 5 3" xfId="51616"/>
    <cellStyle name="40% - Accent6 2 2 3 4 6" xfId="21491"/>
    <cellStyle name="40% - Accent6 2 2 3 4 7" xfId="40552"/>
    <cellStyle name="40% - Accent6 2 2 3 5" xfId="2138"/>
    <cellStyle name="40% - Accent6 2 2 3 5 2" xfId="8214"/>
    <cellStyle name="40% - Accent6 2 2 3 5 2 2" xfId="16496"/>
    <cellStyle name="40% - Accent6 2 2 3 5 2 2 2" xfId="35558"/>
    <cellStyle name="40% - Accent6 2 2 3 5 2 2 3" xfId="54619"/>
    <cellStyle name="40% - Accent6 2 2 3 5 2 3" xfId="27280"/>
    <cellStyle name="40% - Accent6 2 2 3 5 2 4" xfId="46341"/>
    <cellStyle name="40% - Accent6 2 2 3 5 3" xfId="10708"/>
    <cellStyle name="40% - Accent6 2 2 3 5 3 2" xfId="18986"/>
    <cellStyle name="40% - Accent6 2 2 3 5 3 2 2" xfId="38048"/>
    <cellStyle name="40% - Accent6 2 2 3 5 3 2 3" xfId="57109"/>
    <cellStyle name="40% - Accent6 2 2 3 5 3 3" xfId="29770"/>
    <cellStyle name="40% - Accent6 2 2 3 5 3 4" xfId="48831"/>
    <cellStyle name="40% - Accent6 2 2 3 5 4" xfId="5168"/>
    <cellStyle name="40% - Accent6 2 2 3 5 4 2" xfId="24278"/>
    <cellStyle name="40% - Accent6 2 2 3 5 4 3" xfId="43339"/>
    <cellStyle name="40% - Accent6 2 2 3 5 5" xfId="13494"/>
    <cellStyle name="40% - Accent6 2 2 3 5 5 2" xfId="32556"/>
    <cellStyle name="40% - Accent6 2 2 3 5 5 3" xfId="51617"/>
    <cellStyle name="40% - Accent6 2 2 3 5 6" xfId="21492"/>
    <cellStyle name="40% - Accent6 2 2 3 5 7" xfId="40553"/>
    <cellStyle name="40% - Accent6 2 2 3 6" xfId="5169"/>
    <cellStyle name="40% - Accent6 2 2 3 6 2" xfId="13495"/>
    <cellStyle name="40% - Accent6 2 2 3 6 2 2" xfId="32557"/>
    <cellStyle name="40% - Accent6 2 2 3 6 2 3" xfId="51618"/>
    <cellStyle name="40% - Accent6 2 2 3 6 3" xfId="24279"/>
    <cellStyle name="40% - Accent6 2 2 3 6 4" xfId="43340"/>
    <cellStyle name="40% - Accent6 2 2 3 7" xfId="5977"/>
    <cellStyle name="40% - Accent6 2 2 3 7 2" xfId="14259"/>
    <cellStyle name="40% - Accent6 2 2 3 7 2 2" xfId="33321"/>
    <cellStyle name="40% - Accent6 2 2 3 7 2 3" xfId="52382"/>
    <cellStyle name="40% - Accent6 2 2 3 7 3" xfId="25043"/>
    <cellStyle name="40% - Accent6 2 2 3 7 4" xfId="44104"/>
    <cellStyle name="40% - Accent6 2 2 3 8" xfId="8208"/>
    <cellStyle name="40% - Accent6 2 2 3 8 2" xfId="16490"/>
    <cellStyle name="40% - Accent6 2 2 3 8 2 2" xfId="35552"/>
    <cellStyle name="40% - Accent6 2 2 3 8 2 3" xfId="54613"/>
    <cellStyle name="40% - Accent6 2 2 3 8 3" xfId="27274"/>
    <cellStyle name="40% - Accent6 2 2 3 8 4" xfId="46335"/>
    <cellStyle name="40% - Accent6 2 2 3 9" xfId="10702"/>
    <cellStyle name="40% - Accent6 2 2 3 9 2" xfId="18980"/>
    <cellStyle name="40% - Accent6 2 2 3 9 2 2" xfId="38042"/>
    <cellStyle name="40% - Accent6 2 2 3 9 2 3" xfId="57103"/>
    <cellStyle name="40% - Accent6 2 2 3 9 3" xfId="29764"/>
    <cellStyle name="40% - Accent6 2 2 3 9 4" xfId="48825"/>
    <cellStyle name="40% - Accent6 2 2 4" xfId="2139"/>
    <cellStyle name="40% - Accent6 2 2 4 10" xfId="13496"/>
    <cellStyle name="40% - Accent6 2 2 4 10 2" xfId="32558"/>
    <cellStyle name="40% - Accent6 2 2 4 10 3" xfId="51619"/>
    <cellStyle name="40% - Accent6 2 2 4 11" xfId="21493"/>
    <cellStyle name="40% - Accent6 2 2 4 12" xfId="40554"/>
    <cellStyle name="40% - Accent6 2 2 4 2" xfId="2140"/>
    <cellStyle name="40% - Accent6 2 2 4 2 2" xfId="2141"/>
    <cellStyle name="40% - Accent6 2 2 4 2 2 2" xfId="8217"/>
    <cellStyle name="40% - Accent6 2 2 4 2 2 2 2" xfId="16499"/>
    <cellStyle name="40% - Accent6 2 2 4 2 2 2 2 2" xfId="35561"/>
    <cellStyle name="40% - Accent6 2 2 4 2 2 2 2 3" xfId="54622"/>
    <cellStyle name="40% - Accent6 2 2 4 2 2 2 3" xfId="27283"/>
    <cellStyle name="40% - Accent6 2 2 4 2 2 2 4" xfId="46344"/>
    <cellStyle name="40% - Accent6 2 2 4 2 2 3" xfId="10711"/>
    <cellStyle name="40% - Accent6 2 2 4 2 2 3 2" xfId="18989"/>
    <cellStyle name="40% - Accent6 2 2 4 2 2 3 2 2" xfId="38051"/>
    <cellStyle name="40% - Accent6 2 2 4 2 2 3 2 3" xfId="57112"/>
    <cellStyle name="40% - Accent6 2 2 4 2 2 3 3" xfId="29773"/>
    <cellStyle name="40% - Accent6 2 2 4 2 2 3 4" xfId="48834"/>
    <cellStyle name="40% - Accent6 2 2 4 2 2 4" xfId="5172"/>
    <cellStyle name="40% - Accent6 2 2 4 2 2 4 2" xfId="24282"/>
    <cellStyle name="40% - Accent6 2 2 4 2 2 4 3" xfId="43343"/>
    <cellStyle name="40% - Accent6 2 2 4 2 2 5" xfId="13498"/>
    <cellStyle name="40% - Accent6 2 2 4 2 2 5 2" xfId="32560"/>
    <cellStyle name="40% - Accent6 2 2 4 2 2 5 3" xfId="51621"/>
    <cellStyle name="40% - Accent6 2 2 4 2 2 6" xfId="21495"/>
    <cellStyle name="40% - Accent6 2 2 4 2 2 7" xfId="40556"/>
    <cellStyle name="40% - Accent6 2 2 4 2 3" xfId="8216"/>
    <cellStyle name="40% - Accent6 2 2 4 2 3 2" xfId="16498"/>
    <cellStyle name="40% - Accent6 2 2 4 2 3 2 2" xfId="35560"/>
    <cellStyle name="40% - Accent6 2 2 4 2 3 2 3" xfId="54621"/>
    <cellStyle name="40% - Accent6 2 2 4 2 3 3" xfId="27282"/>
    <cellStyle name="40% - Accent6 2 2 4 2 3 4" xfId="46343"/>
    <cellStyle name="40% - Accent6 2 2 4 2 4" xfId="10710"/>
    <cellStyle name="40% - Accent6 2 2 4 2 4 2" xfId="18988"/>
    <cellStyle name="40% - Accent6 2 2 4 2 4 2 2" xfId="38050"/>
    <cellStyle name="40% - Accent6 2 2 4 2 4 2 3" xfId="57111"/>
    <cellStyle name="40% - Accent6 2 2 4 2 4 3" xfId="29772"/>
    <cellStyle name="40% - Accent6 2 2 4 2 4 4" xfId="48833"/>
    <cellStyle name="40% - Accent6 2 2 4 2 5" xfId="5171"/>
    <cellStyle name="40% - Accent6 2 2 4 2 5 2" xfId="24281"/>
    <cellStyle name="40% - Accent6 2 2 4 2 5 3" xfId="43342"/>
    <cellStyle name="40% - Accent6 2 2 4 2 6" xfId="13497"/>
    <cellStyle name="40% - Accent6 2 2 4 2 6 2" xfId="32559"/>
    <cellStyle name="40% - Accent6 2 2 4 2 6 3" xfId="51620"/>
    <cellStyle name="40% - Accent6 2 2 4 2 7" xfId="21494"/>
    <cellStyle name="40% - Accent6 2 2 4 2 8" xfId="40555"/>
    <cellStyle name="40% - Accent6 2 2 4 3" xfId="2142"/>
    <cellStyle name="40% - Accent6 2 2 4 3 2" xfId="8218"/>
    <cellStyle name="40% - Accent6 2 2 4 3 2 2" xfId="16500"/>
    <cellStyle name="40% - Accent6 2 2 4 3 2 2 2" xfId="35562"/>
    <cellStyle name="40% - Accent6 2 2 4 3 2 2 3" xfId="54623"/>
    <cellStyle name="40% - Accent6 2 2 4 3 2 3" xfId="27284"/>
    <cellStyle name="40% - Accent6 2 2 4 3 2 4" xfId="46345"/>
    <cellStyle name="40% - Accent6 2 2 4 3 3" xfId="10712"/>
    <cellStyle name="40% - Accent6 2 2 4 3 3 2" xfId="18990"/>
    <cellStyle name="40% - Accent6 2 2 4 3 3 2 2" xfId="38052"/>
    <cellStyle name="40% - Accent6 2 2 4 3 3 2 3" xfId="57113"/>
    <cellStyle name="40% - Accent6 2 2 4 3 3 3" xfId="29774"/>
    <cellStyle name="40% - Accent6 2 2 4 3 3 4" xfId="48835"/>
    <cellStyle name="40% - Accent6 2 2 4 3 4" xfId="5173"/>
    <cellStyle name="40% - Accent6 2 2 4 3 4 2" xfId="24283"/>
    <cellStyle name="40% - Accent6 2 2 4 3 4 3" xfId="43344"/>
    <cellStyle name="40% - Accent6 2 2 4 3 5" xfId="13499"/>
    <cellStyle name="40% - Accent6 2 2 4 3 5 2" xfId="32561"/>
    <cellStyle name="40% - Accent6 2 2 4 3 5 3" xfId="51622"/>
    <cellStyle name="40% - Accent6 2 2 4 3 6" xfId="21496"/>
    <cellStyle name="40% - Accent6 2 2 4 3 7" xfId="40557"/>
    <cellStyle name="40% - Accent6 2 2 4 4" xfId="2143"/>
    <cellStyle name="40% - Accent6 2 2 4 4 2" xfId="8219"/>
    <cellStyle name="40% - Accent6 2 2 4 4 2 2" xfId="16501"/>
    <cellStyle name="40% - Accent6 2 2 4 4 2 2 2" xfId="35563"/>
    <cellStyle name="40% - Accent6 2 2 4 4 2 2 3" xfId="54624"/>
    <cellStyle name="40% - Accent6 2 2 4 4 2 3" xfId="27285"/>
    <cellStyle name="40% - Accent6 2 2 4 4 2 4" xfId="46346"/>
    <cellStyle name="40% - Accent6 2 2 4 4 3" xfId="10713"/>
    <cellStyle name="40% - Accent6 2 2 4 4 3 2" xfId="18991"/>
    <cellStyle name="40% - Accent6 2 2 4 4 3 2 2" xfId="38053"/>
    <cellStyle name="40% - Accent6 2 2 4 4 3 2 3" xfId="57114"/>
    <cellStyle name="40% - Accent6 2 2 4 4 3 3" xfId="29775"/>
    <cellStyle name="40% - Accent6 2 2 4 4 3 4" xfId="48836"/>
    <cellStyle name="40% - Accent6 2 2 4 4 4" xfId="5174"/>
    <cellStyle name="40% - Accent6 2 2 4 4 4 2" xfId="24284"/>
    <cellStyle name="40% - Accent6 2 2 4 4 4 3" xfId="43345"/>
    <cellStyle name="40% - Accent6 2 2 4 4 5" xfId="13500"/>
    <cellStyle name="40% - Accent6 2 2 4 4 5 2" xfId="32562"/>
    <cellStyle name="40% - Accent6 2 2 4 4 5 3" xfId="51623"/>
    <cellStyle name="40% - Accent6 2 2 4 4 6" xfId="21497"/>
    <cellStyle name="40% - Accent6 2 2 4 4 7" xfId="40558"/>
    <cellStyle name="40% - Accent6 2 2 4 5" xfId="5175"/>
    <cellStyle name="40% - Accent6 2 2 4 5 2" xfId="13501"/>
    <cellStyle name="40% - Accent6 2 2 4 5 2 2" xfId="32563"/>
    <cellStyle name="40% - Accent6 2 2 4 5 2 3" xfId="51624"/>
    <cellStyle name="40% - Accent6 2 2 4 5 3" xfId="24285"/>
    <cellStyle name="40% - Accent6 2 2 4 5 4" xfId="43346"/>
    <cellStyle name="40% - Accent6 2 2 4 6" xfId="5793"/>
    <cellStyle name="40% - Accent6 2 2 4 6 2" xfId="14075"/>
    <cellStyle name="40% - Accent6 2 2 4 6 2 2" xfId="33137"/>
    <cellStyle name="40% - Accent6 2 2 4 6 2 3" xfId="52198"/>
    <cellStyle name="40% - Accent6 2 2 4 6 3" xfId="24859"/>
    <cellStyle name="40% - Accent6 2 2 4 6 4" xfId="43920"/>
    <cellStyle name="40% - Accent6 2 2 4 7" xfId="8215"/>
    <cellStyle name="40% - Accent6 2 2 4 7 2" xfId="16497"/>
    <cellStyle name="40% - Accent6 2 2 4 7 2 2" xfId="35559"/>
    <cellStyle name="40% - Accent6 2 2 4 7 2 3" xfId="54620"/>
    <cellStyle name="40% - Accent6 2 2 4 7 3" xfId="27281"/>
    <cellStyle name="40% - Accent6 2 2 4 7 4" xfId="46342"/>
    <cellStyle name="40% - Accent6 2 2 4 8" xfId="10709"/>
    <cellStyle name="40% - Accent6 2 2 4 8 2" xfId="18987"/>
    <cellStyle name="40% - Accent6 2 2 4 8 2 2" xfId="38049"/>
    <cellStyle name="40% - Accent6 2 2 4 8 2 3" xfId="57110"/>
    <cellStyle name="40% - Accent6 2 2 4 8 3" xfId="29771"/>
    <cellStyle name="40% - Accent6 2 2 4 8 4" xfId="48832"/>
    <cellStyle name="40% - Accent6 2 2 4 9" xfId="5170"/>
    <cellStyle name="40% - Accent6 2 2 4 9 2" xfId="24280"/>
    <cellStyle name="40% - Accent6 2 2 4 9 3" xfId="43341"/>
    <cellStyle name="40% - Accent6 2 2 5" xfId="2144"/>
    <cellStyle name="40% - Accent6 2 2 5 2" xfId="2145"/>
    <cellStyle name="40% - Accent6 2 2 5 2 2" xfId="8221"/>
    <cellStyle name="40% - Accent6 2 2 5 2 2 2" xfId="16503"/>
    <cellStyle name="40% - Accent6 2 2 5 2 2 2 2" xfId="35565"/>
    <cellStyle name="40% - Accent6 2 2 5 2 2 2 3" xfId="54626"/>
    <cellStyle name="40% - Accent6 2 2 5 2 2 3" xfId="27287"/>
    <cellStyle name="40% - Accent6 2 2 5 2 2 4" xfId="46348"/>
    <cellStyle name="40% - Accent6 2 2 5 2 3" xfId="10715"/>
    <cellStyle name="40% - Accent6 2 2 5 2 3 2" xfId="18993"/>
    <cellStyle name="40% - Accent6 2 2 5 2 3 2 2" xfId="38055"/>
    <cellStyle name="40% - Accent6 2 2 5 2 3 2 3" xfId="57116"/>
    <cellStyle name="40% - Accent6 2 2 5 2 3 3" xfId="29777"/>
    <cellStyle name="40% - Accent6 2 2 5 2 3 4" xfId="48838"/>
    <cellStyle name="40% - Accent6 2 2 5 2 4" xfId="5177"/>
    <cellStyle name="40% - Accent6 2 2 5 2 4 2" xfId="24287"/>
    <cellStyle name="40% - Accent6 2 2 5 2 4 3" xfId="43348"/>
    <cellStyle name="40% - Accent6 2 2 5 2 5" xfId="13503"/>
    <cellStyle name="40% - Accent6 2 2 5 2 5 2" xfId="32565"/>
    <cellStyle name="40% - Accent6 2 2 5 2 5 3" xfId="51626"/>
    <cellStyle name="40% - Accent6 2 2 5 2 6" xfId="21499"/>
    <cellStyle name="40% - Accent6 2 2 5 2 7" xfId="40560"/>
    <cellStyle name="40% - Accent6 2 2 5 3" xfId="8220"/>
    <cellStyle name="40% - Accent6 2 2 5 3 2" xfId="16502"/>
    <cellStyle name="40% - Accent6 2 2 5 3 2 2" xfId="35564"/>
    <cellStyle name="40% - Accent6 2 2 5 3 2 3" xfId="54625"/>
    <cellStyle name="40% - Accent6 2 2 5 3 3" xfId="27286"/>
    <cellStyle name="40% - Accent6 2 2 5 3 4" xfId="46347"/>
    <cellStyle name="40% - Accent6 2 2 5 4" xfId="10714"/>
    <cellStyle name="40% - Accent6 2 2 5 4 2" xfId="18992"/>
    <cellStyle name="40% - Accent6 2 2 5 4 2 2" xfId="38054"/>
    <cellStyle name="40% - Accent6 2 2 5 4 2 3" xfId="57115"/>
    <cellStyle name="40% - Accent6 2 2 5 4 3" xfId="29776"/>
    <cellStyle name="40% - Accent6 2 2 5 4 4" xfId="48837"/>
    <cellStyle name="40% - Accent6 2 2 5 5" xfId="5176"/>
    <cellStyle name="40% - Accent6 2 2 5 5 2" xfId="24286"/>
    <cellStyle name="40% - Accent6 2 2 5 5 3" xfId="43347"/>
    <cellStyle name="40% - Accent6 2 2 5 6" xfId="13502"/>
    <cellStyle name="40% - Accent6 2 2 5 6 2" xfId="32564"/>
    <cellStyle name="40% - Accent6 2 2 5 6 3" xfId="51625"/>
    <cellStyle name="40% - Accent6 2 2 5 7" xfId="21498"/>
    <cellStyle name="40% - Accent6 2 2 5 8" xfId="40559"/>
    <cellStyle name="40% - Accent6 2 2 6" xfId="2146"/>
    <cellStyle name="40% - Accent6 2 2 6 2" xfId="2147"/>
    <cellStyle name="40% - Accent6 2 2 6 2 2" xfId="8223"/>
    <cellStyle name="40% - Accent6 2 2 6 2 2 2" xfId="16505"/>
    <cellStyle name="40% - Accent6 2 2 6 2 2 2 2" xfId="35567"/>
    <cellStyle name="40% - Accent6 2 2 6 2 2 2 3" xfId="54628"/>
    <cellStyle name="40% - Accent6 2 2 6 2 2 3" xfId="27289"/>
    <cellStyle name="40% - Accent6 2 2 6 2 2 4" xfId="46350"/>
    <cellStyle name="40% - Accent6 2 2 6 2 3" xfId="10717"/>
    <cellStyle name="40% - Accent6 2 2 6 2 3 2" xfId="18995"/>
    <cellStyle name="40% - Accent6 2 2 6 2 3 2 2" xfId="38057"/>
    <cellStyle name="40% - Accent6 2 2 6 2 3 2 3" xfId="57118"/>
    <cellStyle name="40% - Accent6 2 2 6 2 3 3" xfId="29779"/>
    <cellStyle name="40% - Accent6 2 2 6 2 3 4" xfId="48840"/>
    <cellStyle name="40% - Accent6 2 2 6 2 4" xfId="5179"/>
    <cellStyle name="40% - Accent6 2 2 6 2 4 2" xfId="24289"/>
    <cellStyle name="40% - Accent6 2 2 6 2 4 3" xfId="43350"/>
    <cellStyle name="40% - Accent6 2 2 6 2 5" xfId="13505"/>
    <cellStyle name="40% - Accent6 2 2 6 2 5 2" xfId="32567"/>
    <cellStyle name="40% - Accent6 2 2 6 2 5 3" xfId="51628"/>
    <cellStyle name="40% - Accent6 2 2 6 2 6" xfId="21501"/>
    <cellStyle name="40% - Accent6 2 2 6 2 7" xfId="40562"/>
    <cellStyle name="40% - Accent6 2 2 6 3" xfId="8222"/>
    <cellStyle name="40% - Accent6 2 2 6 3 2" xfId="16504"/>
    <cellStyle name="40% - Accent6 2 2 6 3 2 2" xfId="35566"/>
    <cellStyle name="40% - Accent6 2 2 6 3 2 3" xfId="54627"/>
    <cellStyle name="40% - Accent6 2 2 6 3 3" xfId="27288"/>
    <cellStyle name="40% - Accent6 2 2 6 3 4" xfId="46349"/>
    <cellStyle name="40% - Accent6 2 2 6 4" xfId="10716"/>
    <cellStyle name="40% - Accent6 2 2 6 4 2" xfId="18994"/>
    <cellStyle name="40% - Accent6 2 2 6 4 2 2" xfId="38056"/>
    <cellStyle name="40% - Accent6 2 2 6 4 2 3" xfId="57117"/>
    <cellStyle name="40% - Accent6 2 2 6 4 3" xfId="29778"/>
    <cellStyle name="40% - Accent6 2 2 6 4 4" xfId="48839"/>
    <cellStyle name="40% - Accent6 2 2 6 5" xfId="5178"/>
    <cellStyle name="40% - Accent6 2 2 6 5 2" xfId="24288"/>
    <cellStyle name="40% - Accent6 2 2 6 5 3" xfId="43349"/>
    <cellStyle name="40% - Accent6 2 2 6 6" xfId="13504"/>
    <cellStyle name="40% - Accent6 2 2 6 6 2" xfId="32566"/>
    <cellStyle name="40% - Accent6 2 2 6 6 3" xfId="51627"/>
    <cellStyle name="40% - Accent6 2 2 6 7" xfId="21500"/>
    <cellStyle name="40% - Accent6 2 2 6 8" xfId="40561"/>
    <cellStyle name="40% - Accent6 2 2 7" xfId="2148"/>
    <cellStyle name="40% - Accent6 2 2 7 2" xfId="8224"/>
    <cellStyle name="40% - Accent6 2 2 7 2 2" xfId="16506"/>
    <cellStyle name="40% - Accent6 2 2 7 2 2 2" xfId="35568"/>
    <cellStyle name="40% - Accent6 2 2 7 2 2 3" xfId="54629"/>
    <cellStyle name="40% - Accent6 2 2 7 2 3" xfId="27290"/>
    <cellStyle name="40% - Accent6 2 2 7 2 4" xfId="46351"/>
    <cellStyle name="40% - Accent6 2 2 7 3" xfId="10718"/>
    <cellStyle name="40% - Accent6 2 2 7 3 2" xfId="18996"/>
    <cellStyle name="40% - Accent6 2 2 7 3 2 2" xfId="38058"/>
    <cellStyle name="40% - Accent6 2 2 7 3 2 3" xfId="57119"/>
    <cellStyle name="40% - Accent6 2 2 7 3 3" xfId="29780"/>
    <cellStyle name="40% - Accent6 2 2 7 3 4" xfId="48841"/>
    <cellStyle name="40% - Accent6 2 2 7 4" xfId="5180"/>
    <cellStyle name="40% - Accent6 2 2 7 4 2" xfId="24290"/>
    <cellStyle name="40% - Accent6 2 2 7 4 3" xfId="43351"/>
    <cellStyle name="40% - Accent6 2 2 7 5" xfId="13506"/>
    <cellStyle name="40% - Accent6 2 2 7 5 2" xfId="32568"/>
    <cellStyle name="40% - Accent6 2 2 7 5 3" xfId="51629"/>
    <cellStyle name="40% - Accent6 2 2 7 6" xfId="21502"/>
    <cellStyle name="40% - Accent6 2 2 7 7" xfId="40563"/>
    <cellStyle name="40% - Accent6 2 2 8" xfId="2149"/>
    <cellStyle name="40% - Accent6 2 2 8 2" xfId="8225"/>
    <cellStyle name="40% - Accent6 2 2 8 2 2" xfId="16507"/>
    <cellStyle name="40% - Accent6 2 2 8 2 2 2" xfId="35569"/>
    <cellStyle name="40% - Accent6 2 2 8 2 2 3" xfId="54630"/>
    <cellStyle name="40% - Accent6 2 2 8 2 3" xfId="27291"/>
    <cellStyle name="40% - Accent6 2 2 8 2 4" xfId="46352"/>
    <cellStyle name="40% - Accent6 2 2 8 3" xfId="10719"/>
    <cellStyle name="40% - Accent6 2 2 8 3 2" xfId="18997"/>
    <cellStyle name="40% - Accent6 2 2 8 3 2 2" xfId="38059"/>
    <cellStyle name="40% - Accent6 2 2 8 3 2 3" xfId="57120"/>
    <cellStyle name="40% - Accent6 2 2 8 3 3" xfId="29781"/>
    <cellStyle name="40% - Accent6 2 2 8 3 4" xfId="48842"/>
    <cellStyle name="40% - Accent6 2 2 8 4" xfId="5181"/>
    <cellStyle name="40% - Accent6 2 2 8 4 2" xfId="24291"/>
    <cellStyle name="40% - Accent6 2 2 8 4 3" xfId="43352"/>
    <cellStyle name="40% - Accent6 2 2 8 5" xfId="13507"/>
    <cellStyle name="40% - Accent6 2 2 8 5 2" xfId="32569"/>
    <cellStyle name="40% - Accent6 2 2 8 5 3" xfId="51630"/>
    <cellStyle name="40% - Accent6 2 2 8 6" xfId="21503"/>
    <cellStyle name="40% - Accent6 2 2 8 7" xfId="40564"/>
    <cellStyle name="40% - Accent6 2 2 9" xfId="5182"/>
    <cellStyle name="40% - Accent6 2 2 9 2" xfId="13508"/>
    <cellStyle name="40% - Accent6 2 2 9 2 2" xfId="32570"/>
    <cellStyle name="40% - Accent6 2 2 9 2 3" xfId="51631"/>
    <cellStyle name="40% - Accent6 2 2 9 3" xfId="24292"/>
    <cellStyle name="40% - Accent6 2 2 9 4" xfId="43353"/>
    <cellStyle name="40% - Accent6 2 3" xfId="2150"/>
    <cellStyle name="40% - Accent6 2 3 10" xfId="5705"/>
    <cellStyle name="40% - Accent6 2 3 10 2" xfId="13991"/>
    <cellStyle name="40% - Accent6 2 3 10 2 2" xfId="33053"/>
    <cellStyle name="40% - Accent6 2 3 10 2 3" xfId="52114"/>
    <cellStyle name="40% - Accent6 2 3 10 3" xfId="24775"/>
    <cellStyle name="40% - Accent6 2 3 10 4" xfId="43836"/>
    <cellStyle name="40% - Accent6 2 3 11" xfId="8226"/>
    <cellStyle name="40% - Accent6 2 3 11 2" xfId="16508"/>
    <cellStyle name="40% - Accent6 2 3 11 2 2" xfId="35570"/>
    <cellStyle name="40% - Accent6 2 3 11 2 3" xfId="54631"/>
    <cellStyle name="40% - Accent6 2 3 11 3" xfId="27292"/>
    <cellStyle name="40% - Accent6 2 3 11 4" xfId="46353"/>
    <cellStyle name="40% - Accent6 2 3 12" xfId="10720"/>
    <cellStyle name="40% - Accent6 2 3 12 2" xfId="18998"/>
    <cellStyle name="40% - Accent6 2 3 12 2 2" xfId="38060"/>
    <cellStyle name="40% - Accent6 2 3 12 2 3" xfId="57121"/>
    <cellStyle name="40% - Accent6 2 3 12 3" xfId="29782"/>
    <cellStyle name="40% - Accent6 2 3 12 4" xfId="48843"/>
    <cellStyle name="40% - Accent6 2 3 13" xfId="5183"/>
    <cellStyle name="40% - Accent6 2 3 13 2" xfId="24293"/>
    <cellStyle name="40% - Accent6 2 3 13 3" xfId="43354"/>
    <cellStyle name="40% - Accent6 2 3 14" xfId="13509"/>
    <cellStyle name="40% - Accent6 2 3 14 2" xfId="32571"/>
    <cellStyle name="40% - Accent6 2 3 14 3" xfId="51632"/>
    <cellStyle name="40% - Accent6 2 3 15" xfId="21504"/>
    <cellStyle name="40% - Accent6 2 3 16" xfId="40565"/>
    <cellStyle name="40% - Accent6 2 3 2" xfId="2151"/>
    <cellStyle name="40% - Accent6 2 3 2 10" xfId="5184"/>
    <cellStyle name="40% - Accent6 2 3 2 10 2" xfId="24294"/>
    <cellStyle name="40% - Accent6 2 3 2 10 3" xfId="43355"/>
    <cellStyle name="40% - Accent6 2 3 2 11" xfId="13510"/>
    <cellStyle name="40% - Accent6 2 3 2 11 2" xfId="32572"/>
    <cellStyle name="40% - Accent6 2 3 2 11 3" xfId="51633"/>
    <cellStyle name="40% - Accent6 2 3 2 12" xfId="21505"/>
    <cellStyle name="40% - Accent6 2 3 2 13" xfId="40566"/>
    <cellStyle name="40% - Accent6 2 3 2 2" xfId="2152"/>
    <cellStyle name="40% - Accent6 2 3 2 2 2" xfId="2153"/>
    <cellStyle name="40% - Accent6 2 3 2 2 2 2" xfId="8229"/>
    <cellStyle name="40% - Accent6 2 3 2 2 2 2 2" xfId="16511"/>
    <cellStyle name="40% - Accent6 2 3 2 2 2 2 2 2" xfId="35573"/>
    <cellStyle name="40% - Accent6 2 3 2 2 2 2 2 3" xfId="54634"/>
    <cellStyle name="40% - Accent6 2 3 2 2 2 2 3" xfId="27295"/>
    <cellStyle name="40% - Accent6 2 3 2 2 2 2 4" xfId="46356"/>
    <cellStyle name="40% - Accent6 2 3 2 2 2 3" xfId="10723"/>
    <cellStyle name="40% - Accent6 2 3 2 2 2 3 2" xfId="19001"/>
    <cellStyle name="40% - Accent6 2 3 2 2 2 3 2 2" xfId="38063"/>
    <cellStyle name="40% - Accent6 2 3 2 2 2 3 2 3" xfId="57124"/>
    <cellStyle name="40% - Accent6 2 3 2 2 2 3 3" xfId="29785"/>
    <cellStyle name="40% - Accent6 2 3 2 2 2 3 4" xfId="48846"/>
    <cellStyle name="40% - Accent6 2 3 2 2 2 4" xfId="5186"/>
    <cellStyle name="40% - Accent6 2 3 2 2 2 4 2" xfId="24296"/>
    <cellStyle name="40% - Accent6 2 3 2 2 2 4 3" xfId="43357"/>
    <cellStyle name="40% - Accent6 2 3 2 2 2 5" xfId="13512"/>
    <cellStyle name="40% - Accent6 2 3 2 2 2 5 2" xfId="32574"/>
    <cellStyle name="40% - Accent6 2 3 2 2 2 5 3" xfId="51635"/>
    <cellStyle name="40% - Accent6 2 3 2 2 2 6" xfId="21507"/>
    <cellStyle name="40% - Accent6 2 3 2 2 2 7" xfId="40568"/>
    <cellStyle name="40% - Accent6 2 3 2 2 3" xfId="8228"/>
    <cellStyle name="40% - Accent6 2 3 2 2 3 2" xfId="16510"/>
    <cellStyle name="40% - Accent6 2 3 2 2 3 2 2" xfId="35572"/>
    <cellStyle name="40% - Accent6 2 3 2 2 3 2 3" xfId="54633"/>
    <cellStyle name="40% - Accent6 2 3 2 2 3 3" xfId="27294"/>
    <cellStyle name="40% - Accent6 2 3 2 2 3 4" xfId="46355"/>
    <cellStyle name="40% - Accent6 2 3 2 2 4" xfId="10722"/>
    <cellStyle name="40% - Accent6 2 3 2 2 4 2" xfId="19000"/>
    <cellStyle name="40% - Accent6 2 3 2 2 4 2 2" xfId="38062"/>
    <cellStyle name="40% - Accent6 2 3 2 2 4 2 3" xfId="57123"/>
    <cellStyle name="40% - Accent6 2 3 2 2 4 3" xfId="29784"/>
    <cellStyle name="40% - Accent6 2 3 2 2 4 4" xfId="48845"/>
    <cellStyle name="40% - Accent6 2 3 2 2 5" xfId="5185"/>
    <cellStyle name="40% - Accent6 2 3 2 2 5 2" xfId="24295"/>
    <cellStyle name="40% - Accent6 2 3 2 2 5 3" xfId="43356"/>
    <cellStyle name="40% - Accent6 2 3 2 2 6" xfId="13511"/>
    <cellStyle name="40% - Accent6 2 3 2 2 6 2" xfId="32573"/>
    <cellStyle name="40% - Accent6 2 3 2 2 6 3" xfId="51634"/>
    <cellStyle name="40% - Accent6 2 3 2 2 7" xfId="21506"/>
    <cellStyle name="40% - Accent6 2 3 2 2 8" xfId="40567"/>
    <cellStyle name="40% - Accent6 2 3 2 3" xfId="2154"/>
    <cellStyle name="40% - Accent6 2 3 2 3 2" xfId="2155"/>
    <cellStyle name="40% - Accent6 2 3 2 3 2 2" xfId="8231"/>
    <cellStyle name="40% - Accent6 2 3 2 3 2 2 2" xfId="16513"/>
    <cellStyle name="40% - Accent6 2 3 2 3 2 2 2 2" xfId="35575"/>
    <cellStyle name="40% - Accent6 2 3 2 3 2 2 2 3" xfId="54636"/>
    <cellStyle name="40% - Accent6 2 3 2 3 2 2 3" xfId="27297"/>
    <cellStyle name="40% - Accent6 2 3 2 3 2 2 4" xfId="46358"/>
    <cellStyle name="40% - Accent6 2 3 2 3 2 3" xfId="10725"/>
    <cellStyle name="40% - Accent6 2 3 2 3 2 3 2" xfId="19003"/>
    <cellStyle name="40% - Accent6 2 3 2 3 2 3 2 2" xfId="38065"/>
    <cellStyle name="40% - Accent6 2 3 2 3 2 3 2 3" xfId="57126"/>
    <cellStyle name="40% - Accent6 2 3 2 3 2 3 3" xfId="29787"/>
    <cellStyle name="40% - Accent6 2 3 2 3 2 3 4" xfId="48848"/>
    <cellStyle name="40% - Accent6 2 3 2 3 2 4" xfId="5188"/>
    <cellStyle name="40% - Accent6 2 3 2 3 2 4 2" xfId="24298"/>
    <cellStyle name="40% - Accent6 2 3 2 3 2 4 3" xfId="43359"/>
    <cellStyle name="40% - Accent6 2 3 2 3 2 5" xfId="13514"/>
    <cellStyle name="40% - Accent6 2 3 2 3 2 5 2" xfId="32576"/>
    <cellStyle name="40% - Accent6 2 3 2 3 2 5 3" xfId="51637"/>
    <cellStyle name="40% - Accent6 2 3 2 3 2 6" xfId="21509"/>
    <cellStyle name="40% - Accent6 2 3 2 3 2 7" xfId="40570"/>
    <cellStyle name="40% - Accent6 2 3 2 3 3" xfId="8230"/>
    <cellStyle name="40% - Accent6 2 3 2 3 3 2" xfId="16512"/>
    <cellStyle name="40% - Accent6 2 3 2 3 3 2 2" xfId="35574"/>
    <cellStyle name="40% - Accent6 2 3 2 3 3 2 3" xfId="54635"/>
    <cellStyle name="40% - Accent6 2 3 2 3 3 3" xfId="27296"/>
    <cellStyle name="40% - Accent6 2 3 2 3 3 4" xfId="46357"/>
    <cellStyle name="40% - Accent6 2 3 2 3 4" xfId="10724"/>
    <cellStyle name="40% - Accent6 2 3 2 3 4 2" xfId="19002"/>
    <cellStyle name="40% - Accent6 2 3 2 3 4 2 2" xfId="38064"/>
    <cellStyle name="40% - Accent6 2 3 2 3 4 2 3" xfId="57125"/>
    <cellStyle name="40% - Accent6 2 3 2 3 4 3" xfId="29786"/>
    <cellStyle name="40% - Accent6 2 3 2 3 4 4" xfId="48847"/>
    <cellStyle name="40% - Accent6 2 3 2 3 5" xfId="5187"/>
    <cellStyle name="40% - Accent6 2 3 2 3 5 2" xfId="24297"/>
    <cellStyle name="40% - Accent6 2 3 2 3 5 3" xfId="43358"/>
    <cellStyle name="40% - Accent6 2 3 2 3 6" xfId="13513"/>
    <cellStyle name="40% - Accent6 2 3 2 3 6 2" xfId="32575"/>
    <cellStyle name="40% - Accent6 2 3 2 3 6 3" xfId="51636"/>
    <cellStyle name="40% - Accent6 2 3 2 3 7" xfId="21508"/>
    <cellStyle name="40% - Accent6 2 3 2 3 8" xfId="40569"/>
    <cellStyle name="40% - Accent6 2 3 2 4" xfId="2156"/>
    <cellStyle name="40% - Accent6 2 3 2 4 2" xfId="8232"/>
    <cellStyle name="40% - Accent6 2 3 2 4 2 2" xfId="16514"/>
    <cellStyle name="40% - Accent6 2 3 2 4 2 2 2" xfId="35576"/>
    <cellStyle name="40% - Accent6 2 3 2 4 2 2 3" xfId="54637"/>
    <cellStyle name="40% - Accent6 2 3 2 4 2 3" xfId="27298"/>
    <cellStyle name="40% - Accent6 2 3 2 4 2 4" xfId="46359"/>
    <cellStyle name="40% - Accent6 2 3 2 4 3" xfId="10726"/>
    <cellStyle name="40% - Accent6 2 3 2 4 3 2" xfId="19004"/>
    <cellStyle name="40% - Accent6 2 3 2 4 3 2 2" xfId="38066"/>
    <cellStyle name="40% - Accent6 2 3 2 4 3 2 3" xfId="57127"/>
    <cellStyle name="40% - Accent6 2 3 2 4 3 3" xfId="29788"/>
    <cellStyle name="40% - Accent6 2 3 2 4 3 4" xfId="48849"/>
    <cellStyle name="40% - Accent6 2 3 2 4 4" xfId="5189"/>
    <cellStyle name="40% - Accent6 2 3 2 4 4 2" xfId="24299"/>
    <cellStyle name="40% - Accent6 2 3 2 4 4 3" xfId="43360"/>
    <cellStyle name="40% - Accent6 2 3 2 4 5" xfId="13515"/>
    <cellStyle name="40% - Accent6 2 3 2 4 5 2" xfId="32577"/>
    <cellStyle name="40% - Accent6 2 3 2 4 5 3" xfId="51638"/>
    <cellStyle name="40% - Accent6 2 3 2 4 6" xfId="21510"/>
    <cellStyle name="40% - Accent6 2 3 2 4 7" xfId="40571"/>
    <cellStyle name="40% - Accent6 2 3 2 5" xfId="2157"/>
    <cellStyle name="40% - Accent6 2 3 2 5 2" xfId="8233"/>
    <cellStyle name="40% - Accent6 2 3 2 5 2 2" xfId="16515"/>
    <cellStyle name="40% - Accent6 2 3 2 5 2 2 2" xfId="35577"/>
    <cellStyle name="40% - Accent6 2 3 2 5 2 2 3" xfId="54638"/>
    <cellStyle name="40% - Accent6 2 3 2 5 2 3" xfId="27299"/>
    <cellStyle name="40% - Accent6 2 3 2 5 2 4" xfId="46360"/>
    <cellStyle name="40% - Accent6 2 3 2 5 3" xfId="10727"/>
    <cellStyle name="40% - Accent6 2 3 2 5 3 2" xfId="19005"/>
    <cellStyle name="40% - Accent6 2 3 2 5 3 2 2" xfId="38067"/>
    <cellStyle name="40% - Accent6 2 3 2 5 3 2 3" xfId="57128"/>
    <cellStyle name="40% - Accent6 2 3 2 5 3 3" xfId="29789"/>
    <cellStyle name="40% - Accent6 2 3 2 5 3 4" xfId="48850"/>
    <cellStyle name="40% - Accent6 2 3 2 5 4" xfId="5190"/>
    <cellStyle name="40% - Accent6 2 3 2 5 4 2" xfId="24300"/>
    <cellStyle name="40% - Accent6 2 3 2 5 4 3" xfId="43361"/>
    <cellStyle name="40% - Accent6 2 3 2 5 5" xfId="13516"/>
    <cellStyle name="40% - Accent6 2 3 2 5 5 2" xfId="32578"/>
    <cellStyle name="40% - Accent6 2 3 2 5 5 3" xfId="51639"/>
    <cellStyle name="40% - Accent6 2 3 2 5 6" xfId="21511"/>
    <cellStyle name="40% - Accent6 2 3 2 5 7" xfId="40572"/>
    <cellStyle name="40% - Accent6 2 3 2 6" xfId="5191"/>
    <cellStyle name="40% - Accent6 2 3 2 6 2" xfId="13517"/>
    <cellStyle name="40% - Accent6 2 3 2 6 2 2" xfId="32579"/>
    <cellStyle name="40% - Accent6 2 3 2 6 2 3" xfId="51640"/>
    <cellStyle name="40% - Accent6 2 3 2 6 3" xfId="24301"/>
    <cellStyle name="40% - Accent6 2 3 2 6 4" xfId="43362"/>
    <cellStyle name="40% - Accent6 2 3 2 7" xfId="5907"/>
    <cellStyle name="40% - Accent6 2 3 2 7 2" xfId="14189"/>
    <cellStyle name="40% - Accent6 2 3 2 7 2 2" xfId="33251"/>
    <cellStyle name="40% - Accent6 2 3 2 7 2 3" xfId="52312"/>
    <cellStyle name="40% - Accent6 2 3 2 7 3" xfId="24973"/>
    <cellStyle name="40% - Accent6 2 3 2 7 4" xfId="44034"/>
    <cellStyle name="40% - Accent6 2 3 2 8" xfId="8227"/>
    <cellStyle name="40% - Accent6 2 3 2 8 2" xfId="16509"/>
    <cellStyle name="40% - Accent6 2 3 2 8 2 2" xfId="35571"/>
    <cellStyle name="40% - Accent6 2 3 2 8 2 3" xfId="54632"/>
    <cellStyle name="40% - Accent6 2 3 2 8 3" xfId="27293"/>
    <cellStyle name="40% - Accent6 2 3 2 8 4" xfId="46354"/>
    <cellStyle name="40% - Accent6 2 3 2 9" xfId="10721"/>
    <cellStyle name="40% - Accent6 2 3 2 9 2" xfId="18999"/>
    <cellStyle name="40% - Accent6 2 3 2 9 2 2" xfId="38061"/>
    <cellStyle name="40% - Accent6 2 3 2 9 2 3" xfId="57122"/>
    <cellStyle name="40% - Accent6 2 3 2 9 3" xfId="29783"/>
    <cellStyle name="40% - Accent6 2 3 2 9 4" xfId="48844"/>
    <cellStyle name="40% - Accent6 2 3 3" xfId="2158"/>
    <cellStyle name="40% - Accent6 2 3 3 10" xfId="5192"/>
    <cellStyle name="40% - Accent6 2 3 3 10 2" xfId="24302"/>
    <cellStyle name="40% - Accent6 2 3 3 10 3" xfId="43363"/>
    <cellStyle name="40% - Accent6 2 3 3 11" xfId="13518"/>
    <cellStyle name="40% - Accent6 2 3 3 11 2" xfId="32580"/>
    <cellStyle name="40% - Accent6 2 3 3 11 3" xfId="51641"/>
    <cellStyle name="40% - Accent6 2 3 3 12" xfId="21512"/>
    <cellStyle name="40% - Accent6 2 3 3 13" xfId="40573"/>
    <cellStyle name="40% - Accent6 2 3 3 2" xfId="2159"/>
    <cellStyle name="40% - Accent6 2 3 3 2 2" xfId="2160"/>
    <cellStyle name="40% - Accent6 2 3 3 2 2 2" xfId="8236"/>
    <cellStyle name="40% - Accent6 2 3 3 2 2 2 2" xfId="16518"/>
    <cellStyle name="40% - Accent6 2 3 3 2 2 2 2 2" xfId="35580"/>
    <cellStyle name="40% - Accent6 2 3 3 2 2 2 2 3" xfId="54641"/>
    <cellStyle name="40% - Accent6 2 3 3 2 2 2 3" xfId="27302"/>
    <cellStyle name="40% - Accent6 2 3 3 2 2 2 4" xfId="46363"/>
    <cellStyle name="40% - Accent6 2 3 3 2 2 3" xfId="10730"/>
    <cellStyle name="40% - Accent6 2 3 3 2 2 3 2" xfId="19008"/>
    <cellStyle name="40% - Accent6 2 3 3 2 2 3 2 2" xfId="38070"/>
    <cellStyle name="40% - Accent6 2 3 3 2 2 3 2 3" xfId="57131"/>
    <cellStyle name="40% - Accent6 2 3 3 2 2 3 3" xfId="29792"/>
    <cellStyle name="40% - Accent6 2 3 3 2 2 3 4" xfId="48853"/>
    <cellStyle name="40% - Accent6 2 3 3 2 2 4" xfId="5194"/>
    <cellStyle name="40% - Accent6 2 3 3 2 2 4 2" xfId="24304"/>
    <cellStyle name="40% - Accent6 2 3 3 2 2 4 3" xfId="43365"/>
    <cellStyle name="40% - Accent6 2 3 3 2 2 5" xfId="13520"/>
    <cellStyle name="40% - Accent6 2 3 3 2 2 5 2" xfId="32582"/>
    <cellStyle name="40% - Accent6 2 3 3 2 2 5 3" xfId="51643"/>
    <cellStyle name="40% - Accent6 2 3 3 2 2 6" xfId="21514"/>
    <cellStyle name="40% - Accent6 2 3 3 2 2 7" xfId="40575"/>
    <cellStyle name="40% - Accent6 2 3 3 2 3" xfId="8235"/>
    <cellStyle name="40% - Accent6 2 3 3 2 3 2" xfId="16517"/>
    <cellStyle name="40% - Accent6 2 3 3 2 3 2 2" xfId="35579"/>
    <cellStyle name="40% - Accent6 2 3 3 2 3 2 3" xfId="54640"/>
    <cellStyle name="40% - Accent6 2 3 3 2 3 3" xfId="27301"/>
    <cellStyle name="40% - Accent6 2 3 3 2 3 4" xfId="46362"/>
    <cellStyle name="40% - Accent6 2 3 3 2 4" xfId="10729"/>
    <cellStyle name="40% - Accent6 2 3 3 2 4 2" xfId="19007"/>
    <cellStyle name="40% - Accent6 2 3 3 2 4 2 2" xfId="38069"/>
    <cellStyle name="40% - Accent6 2 3 3 2 4 2 3" xfId="57130"/>
    <cellStyle name="40% - Accent6 2 3 3 2 4 3" xfId="29791"/>
    <cellStyle name="40% - Accent6 2 3 3 2 4 4" xfId="48852"/>
    <cellStyle name="40% - Accent6 2 3 3 2 5" xfId="5193"/>
    <cellStyle name="40% - Accent6 2 3 3 2 5 2" xfId="24303"/>
    <cellStyle name="40% - Accent6 2 3 3 2 5 3" xfId="43364"/>
    <cellStyle name="40% - Accent6 2 3 3 2 6" xfId="13519"/>
    <cellStyle name="40% - Accent6 2 3 3 2 6 2" xfId="32581"/>
    <cellStyle name="40% - Accent6 2 3 3 2 6 3" xfId="51642"/>
    <cellStyle name="40% - Accent6 2 3 3 2 7" xfId="21513"/>
    <cellStyle name="40% - Accent6 2 3 3 2 8" xfId="40574"/>
    <cellStyle name="40% - Accent6 2 3 3 3" xfId="2161"/>
    <cellStyle name="40% - Accent6 2 3 3 3 2" xfId="2162"/>
    <cellStyle name="40% - Accent6 2 3 3 3 2 2" xfId="8238"/>
    <cellStyle name="40% - Accent6 2 3 3 3 2 2 2" xfId="16520"/>
    <cellStyle name="40% - Accent6 2 3 3 3 2 2 2 2" xfId="35582"/>
    <cellStyle name="40% - Accent6 2 3 3 3 2 2 2 3" xfId="54643"/>
    <cellStyle name="40% - Accent6 2 3 3 3 2 2 3" xfId="27304"/>
    <cellStyle name="40% - Accent6 2 3 3 3 2 2 4" xfId="46365"/>
    <cellStyle name="40% - Accent6 2 3 3 3 2 3" xfId="10732"/>
    <cellStyle name="40% - Accent6 2 3 3 3 2 3 2" xfId="19010"/>
    <cellStyle name="40% - Accent6 2 3 3 3 2 3 2 2" xfId="38072"/>
    <cellStyle name="40% - Accent6 2 3 3 3 2 3 2 3" xfId="57133"/>
    <cellStyle name="40% - Accent6 2 3 3 3 2 3 3" xfId="29794"/>
    <cellStyle name="40% - Accent6 2 3 3 3 2 3 4" xfId="48855"/>
    <cellStyle name="40% - Accent6 2 3 3 3 2 4" xfId="5196"/>
    <cellStyle name="40% - Accent6 2 3 3 3 2 4 2" xfId="24306"/>
    <cellStyle name="40% - Accent6 2 3 3 3 2 4 3" xfId="43367"/>
    <cellStyle name="40% - Accent6 2 3 3 3 2 5" xfId="13522"/>
    <cellStyle name="40% - Accent6 2 3 3 3 2 5 2" xfId="32584"/>
    <cellStyle name="40% - Accent6 2 3 3 3 2 5 3" xfId="51645"/>
    <cellStyle name="40% - Accent6 2 3 3 3 2 6" xfId="21516"/>
    <cellStyle name="40% - Accent6 2 3 3 3 2 7" xfId="40577"/>
    <cellStyle name="40% - Accent6 2 3 3 3 3" xfId="8237"/>
    <cellStyle name="40% - Accent6 2 3 3 3 3 2" xfId="16519"/>
    <cellStyle name="40% - Accent6 2 3 3 3 3 2 2" xfId="35581"/>
    <cellStyle name="40% - Accent6 2 3 3 3 3 2 3" xfId="54642"/>
    <cellStyle name="40% - Accent6 2 3 3 3 3 3" xfId="27303"/>
    <cellStyle name="40% - Accent6 2 3 3 3 3 4" xfId="46364"/>
    <cellStyle name="40% - Accent6 2 3 3 3 4" xfId="10731"/>
    <cellStyle name="40% - Accent6 2 3 3 3 4 2" xfId="19009"/>
    <cellStyle name="40% - Accent6 2 3 3 3 4 2 2" xfId="38071"/>
    <cellStyle name="40% - Accent6 2 3 3 3 4 2 3" xfId="57132"/>
    <cellStyle name="40% - Accent6 2 3 3 3 4 3" xfId="29793"/>
    <cellStyle name="40% - Accent6 2 3 3 3 4 4" xfId="48854"/>
    <cellStyle name="40% - Accent6 2 3 3 3 5" xfId="5195"/>
    <cellStyle name="40% - Accent6 2 3 3 3 5 2" xfId="24305"/>
    <cellStyle name="40% - Accent6 2 3 3 3 5 3" xfId="43366"/>
    <cellStyle name="40% - Accent6 2 3 3 3 6" xfId="13521"/>
    <cellStyle name="40% - Accent6 2 3 3 3 6 2" xfId="32583"/>
    <cellStyle name="40% - Accent6 2 3 3 3 6 3" xfId="51644"/>
    <cellStyle name="40% - Accent6 2 3 3 3 7" xfId="21515"/>
    <cellStyle name="40% - Accent6 2 3 3 3 8" xfId="40576"/>
    <cellStyle name="40% - Accent6 2 3 3 4" xfId="2163"/>
    <cellStyle name="40% - Accent6 2 3 3 4 2" xfId="8239"/>
    <cellStyle name="40% - Accent6 2 3 3 4 2 2" xfId="16521"/>
    <cellStyle name="40% - Accent6 2 3 3 4 2 2 2" xfId="35583"/>
    <cellStyle name="40% - Accent6 2 3 3 4 2 2 3" xfId="54644"/>
    <cellStyle name="40% - Accent6 2 3 3 4 2 3" xfId="27305"/>
    <cellStyle name="40% - Accent6 2 3 3 4 2 4" xfId="46366"/>
    <cellStyle name="40% - Accent6 2 3 3 4 3" xfId="10733"/>
    <cellStyle name="40% - Accent6 2 3 3 4 3 2" xfId="19011"/>
    <cellStyle name="40% - Accent6 2 3 3 4 3 2 2" xfId="38073"/>
    <cellStyle name="40% - Accent6 2 3 3 4 3 2 3" xfId="57134"/>
    <cellStyle name="40% - Accent6 2 3 3 4 3 3" xfId="29795"/>
    <cellStyle name="40% - Accent6 2 3 3 4 3 4" xfId="48856"/>
    <cellStyle name="40% - Accent6 2 3 3 4 4" xfId="5197"/>
    <cellStyle name="40% - Accent6 2 3 3 4 4 2" xfId="24307"/>
    <cellStyle name="40% - Accent6 2 3 3 4 4 3" xfId="43368"/>
    <cellStyle name="40% - Accent6 2 3 3 4 5" xfId="13523"/>
    <cellStyle name="40% - Accent6 2 3 3 4 5 2" xfId="32585"/>
    <cellStyle name="40% - Accent6 2 3 3 4 5 3" xfId="51646"/>
    <cellStyle name="40% - Accent6 2 3 3 4 6" xfId="21517"/>
    <cellStyle name="40% - Accent6 2 3 3 4 7" xfId="40578"/>
    <cellStyle name="40% - Accent6 2 3 3 5" xfId="2164"/>
    <cellStyle name="40% - Accent6 2 3 3 5 2" xfId="8240"/>
    <cellStyle name="40% - Accent6 2 3 3 5 2 2" xfId="16522"/>
    <cellStyle name="40% - Accent6 2 3 3 5 2 2 2" xfId="35584"/>
    <cellStyle name="40% - Accent6 2 3 3 5 2 2 3" xfId="54645"/>
    <cellStyle name="40% - Accent6 2 3 3 5 2 3" xfId="27306"/>
    <cellStyle name="40% - Accent6 2 3 3 5 2 4" xfId="46367"/>
    <cellStyle name="40% - Accent6 2 3 3 5 3" xfId="10734"/>
    <cellStyle name="40% - Accent6 2 3 3 5 3 2" xfId="19012"/>
    <cellStyle name="40% - Accent6 2 3 3 5 3 2 2" xfId="38074"/>
    <cellStyle name="40% - Accent6 2 3 3 5 3 2 3" xfId="57135"/>
    <cellStyle name="40% - Accent6 2 3 3 5 3 3" xfId="29796"/>
    <cellStyle name="40% - Accent6 2 3 3 5 3 4" xfId="48857"/>
    <cellStyle name="40% - Accent6 2 3 3 5 4" xfId="5198"/>
    <cellStyle name="40% - Accent6 2 3 3 5 4 2" xfId="24308"/>
    <cellStyle name="40% - Accent6 2 3 3 5 4 3" xfId="43369"/>
    <cellStyle name="40% - Accent6 2 3 3 5 5" xfId="13524"/>
    <cellStyle name="40% - Accent6 2 3 3 5 5 2" xfId="32586"/>
    <cellStyle name="40% - Accent6 2 3 3 5 5 3" xfId="51647"/>
    <cellStyle name="40% - Accent6 2 3 3 5 6" xfId="21518"/>
    <cellStyle name="40% - Accent6 2 3 3 5 7" xfId="40579"/>
    <cellStyle name="40% - Accent6 2 3 3 6" xfId="5199"/>
    <cellStyle name="40% - Accent6 2 3 3 6 2" xfId="13525"/>
    <cellStyle name="40% - Accent6 2 3 3 6 2 2" xfId="32587"/>
    <cellStyle name="40% - Accent6 2 3 3 6 2 3" xfId="51648"/>
    <cellStyle name="40% - Accent6 2 3 3 6 3" xfId="24309"/>
    <cellStyle name="40% - Accent6 2 3 3 6 4" xfId="43370"/>
    <cellStyle name="40% - Accent6 2 3 3 7" xfId="6005"/>
    <cellStyle name="40% - Accent6 2 3 3 7 2" xfId="14287"/>
    <cellStyle name="40% - Accent6 2 3 3 7 2 2" xfId="33349"/>
    <cellStyle name="40% - Accent6 2 3 3 7 2 3" xfId="52410"/>
    <cellStyle name="40% - Accent6 2 3 3 7 3" xfId="25071"/>
    <cellStyle name="40% - Accent6 2 3 3 7 4" xfId="44132"/>
    <cellStyle name="40% - Accent6 2 3 3 8" xfId="8234"/>
    <cellStyle name="40% - Accent6 2 3 3 8 2" xfId="16516"/>
    <cellStyle name="40% - Accent6 2 3 3 8 2 2" xfId="35578"/>
    <cellStyle name="40% - Accent6 2 3 3 8 2 3" xfId="54639"/>
    <cellStyle name="40% - Accent6 2 3 3 8 3" xfId="27300"/>
    <cellStyle name="40% - Accent6 2 3 3 8 4" xfId="46361"/>
    <cellStyle name="40% - Accent6 2 3 3 9" xfId="10728"/>
    <cellStyle name="40% - Accent6 2 3 3 9 2" xfId="19006"/>
    <cellStyle name="40% - Accent6 2 3 3 9 2 2" xfId="38068"/>
    <cellStyle name="40% - Accent6 2 3 3 9 2 3" xfId="57129"/>
    <cellStyle name="40% - Accent6 2 3 3 9 3" xfId="29790"/>
    <cellStyle name="40% - Accent6 2 3 3 9 4" xfId="48851"/>
    <cellStyle name="40% - Accent6 2 3 4" xfId="2165"/>
    <cellStyle name="40% - Accent6 2 3 4 10" xfId="13526"/>
    <cellStyle name="40% - Accent6 2 3 4 10 2" xfId="32588"/>
    <cellStyle name="40% - Accent6 2 3 4 10 3" xfId="51649"/>
    <cellStyle name="40% - Accent6 2 3 4 11" xfId="21519"/>
    <cellStyle name="40% - Accent6 2 3 4 12" xfId="40580"/>
    <cellStyle name="40% - Accent6 2 3 4 2" xfId="2166"/>
    <cellStyle name="40% - Accent6 2 3 4 2 2" xfId="2167"/>
    <cellStyle name="40% - Accent6 2 3 4 2 2 2" xfId="8243"/>
    <cellStyle name="40% - Accent6 2 3 4 2 2 2 2" xfId="16525"/>
    <cellStyle name="40% - Accent6 2 3 4 2 2 2 2 2" xfId="35587"/>
    <cellStyle name="40% - Accent6 2 3 4 2 2 2 2 3" xfId="54648"/>
    <cellStyle name="40% - Accent6 2 3 4 2 2 2 3" xfId="27309"/>
    <cellStyle name="40% - Accent6 2 3 4 2 2 2 4" xfId="46370"/>
    <cellStyle name="40% - Accent6 2 3 4 2 2 3" xfId="10737"/>
    <cellStyle name="40% - Accent6 2 3 4 2 2 3 2" xfId="19015"/>
    <cellStyle name="40% - Accent6 2 3 4 2 2 3 2 2" xfId="38077"/>
    <cellStyle name="40% - Accent6 2 3 4 2 2 3 2 3" xfId="57138"/>
    <cellStyle name="40% - Accent6 2 3 4 2 2 3 3" xfId="29799"/>
    <cellStyle name="40% - Accent6 2 3 4 2 2 3 4" xfId="48860"/>
    <cellStyle name="40% - Accent6 2 3 4 2 2 4" xfId="5202"/>
    <cellStyle name="40% - Accent6 2 3 4 2 2 4 2" xfId="24312"/>
    <cellStyle name="40% - Accent6 2 3 4 2 2 4 3" xfId="43373"/>
    <cellStyle name="40% - Accent6 2 3 4 2 2 5" xfId="13528"/>
    <cellStyle name="40% - Accent6 2 3 4 2 2 5 2" xfId="32590"/>
    <cellStyle name="40% - Accent6 2 3 4 2 2 5 3" xfId="51651"/>
    <cellStyle name="40% - Accent6 2 3 4 2 2 6" xfId="21521"/>
    <cellStyle name="40% - Accent6 2 3 4 2 2 7" xfId="40582"/>
    <cellStyle name="40% - Accent6 2 3 4 2 3" xfId="8242"/>
    <cellStyle name="40% - Accent6 2 3 4 2 3 2" xfId="16524"/>
    <cellStyle name="40% - Accent6 2 3 4 2 3 2 2" xfId="35586"/>
    <cellStyle name="40% - Accent6 2 3 4 2 3 2 3" xfId="54647"/>
    <cellStyle name="40% - Accent6 2 3 4 2 3 3" xfId="27308"/>
    <cellStyle name="40% - Accent6 2 3 4 2 3 4" xfId="46369"/>
    <cellStyle name="40% - Accent6 2 3 4 2 4" xfId="10736"/>
    <cellStyle name="40% - Accent6 2 3 4 2 4 2" xfId="19014"/>
    <cellStyle name="40% - Accent6 2 3 4 2 4 2 2" xfId="38076"/>
    <cellStyle name="40% - Accent6 2 3 4 2 4 2 3" xfId="57137"/>
    <cellStyle name="40% - Accent6 2 3 4 2 4 3" xfId="29798"/>
    <cellStyle name="40% - Accent6 2 3 4 2 4 4" xfId="48859"/>
    <cellStyle name="40% - Accent6 2 3 4 2 5" xfId="5201"/>
    <cellStyle name="40% - Accent6 2 3 4 2 5 2" xfId="24311"/>
    <cellStyle name="40% - Accent6 2 3 4 2 5 3" xfId="43372"/>
    <cellStyle name="40% - Accent6 2 3 4 2 6" xfId="13527"/>
    <cellStyle name="40% - Accent6 2 3 4 2 6 2" xfId="32589"/>
    <cellStyle name="40% - Accent6 2 3 4 2 6 3" xfId="51650"/>
    <cellStyle name="40% - Accent6 2 3 4 2 7" xfId="21520"/>
    <cellStyle name="40% - Accent6 2 3 4 2 8" xfId="40581"/>
    <cellStyle name="40% - Accent6 2 3 4 3" xfId="2168"/>
    <cellStyle name="40% - Accent6 2 3 4 3 2" xfId="8244"/>
    <cellStyle name="40% - Accent6 2 3 4 3 2 2" xfId="16526"/>
    <cellStyle name="40% - Accent6 2 3 4 3 2 2 2" xfId="35588"/>
    <cellStyle name="40% - Accent6 2 3 4 3 2 2 3" xfId="54649"/>
    <cellStyle name="40% - Accent6 2 3 4 3 2 3" xfId="27310"/>
    <cellStyle name="40% - Accent6 2 3 4 3 2 4" xfId="46371"/>
    <cellStyle name="40% - Accent6 2 3 4 3 3" xfId="10738"/>
    <cellStyle name="40% - Accent6 2 3 4 3 3 2" xfId="19016"/>
    <cellStyle name="40% - Accent6 2 3 4 3 3 2 2" xfId="38078"/>
    <cellStyle name="40% - Accent6 2 3 4 3 3 2 3" xfId="57139"/>
    <cellStyle name="40% - Accent6 2 3 4 3 3 3" xfId="29800"/>
    <cellStyle name="40% - Accent6 2 3 4 3 3 4" xfId="48861"/>
    <cellStyle name="40% - Accent6 2 3 4 3 4" xfId="5203"/>
    <cellStyle name="40% - Accent6 2 3 4 3 4 2" xfId="24313"/>
    <cellStyle name="40% - Accent6 2 3 4 3 4 3" xfId="43374"/>
    <cellStyle name="40% - Accent6 2 3 4 3 5" xfId="13529"/>
    <cellStyle name="40% - Accent6 2 3 4 3 5 2" xfId="32591"/>
    <cellStyle name="40% - Accent6 2 3 4 3 5 3" xfId="51652"/>
    <cellStyle name="40% - Accent6 2 3 4 3 6" xfId="21522"/>
    <cellStyle name="40% - Accent6 2 3 4 3 7" xfId="40583"/>
    <cellStyle name="40% - Accent6 2 3 4 4" xfId="2169"/>
    <cellStyle name="40% - Accent6 2 3 4 4 2" xfId="8245"/>
    <cellStyle name="40% - Accent6 2 3 4 4 2 2" xfId="16527"/>
    <cellStyle name="40% - Accent6 2 3 4 4 2 2 2" xfId="35589"/>
    <cellStyle name="40% - Accent6 2 3 4 4 2 2 3" xfId="54650"/>
    <cellStyle name="40% - Accent6 2 3 4 4 2 3" xfId="27311"/>
    <cellStyle name="40% - Accent6 2 3 4 4 2 4" xfId="46372"/>
    <cellStyle name="40% - Accent6 2 3 4 4 3" xfId="10739"/>
    <cellStyle name="40% - Accent6 2 3 4 4 3 2" xfId="19017"/>
    <cellStyle name="40% - Accent6 2 3 4 4 3 2 2" xfId="38079"/>
    <cellStyle name="40% - Accent6 2 3 4 4 3 2 3" xfId="57140"/>
    <cellStyle name="40% - Accent6 2 3 4 4 3 3" xfId="29801"/>
    <cellStyle name="40% - Accent6 2 3 4 4 3 4" xfId="48862"/>
    <cellStyle name="40% - Accent6 2 3 4 4 4" xfId="5204"/>
    <cellStyle name="40% - Accent6 2 3 4 4 4 2" xfId="24314"/>
    <cellStyle name="40% - Accent6 2 3 4 4 4 3" xfId="43375"/>
    <cellStyle name="40% - Accent6 2 3 4 4 5" xfId="13530"/>
    <cellStyle name="40% - Accent6 2 3 4 4 5 2" xfId="32592"/>
    <cellStyle name="40% - Accent6 2 3 4 4 5 3" xfId="51653"/>
    <cellStyle name="40% - Accent6 2 3 4 4 6" xfId="21523"/>
    <cellStyle name="40% - Accent6 2 3 4 4 7" xfId="40584"/>
    <cellStyle name="40% - Accent6 2 3 4 5" xfId="5205"/>
    <cellStyle name="40% - Accent6 2 3 4 5 2" xfId="13531"/>
    <cellStyle name="40% - Accent6 2 3 4 5 2 2" xfId="32593"/>
    <cellStyle name="40% - Accent6 2 3 4 5 2 3" xfId="51654"/>
    <cellStyle name="40% - Accent6 2 3 4 5 3" xfId="24315"/>
    <cellStyle name="40% - Accent6 2 3 4 5 4" xfId="43376"/>
    <cellStyle name="40% - Accent6 2 3 4 6" xfId="5821"/>
    <cellStyle name="40% - Accent6 2 3 4 6 2" xfId="14103"/>
    <cellStyle name="40% - Accent6 2 3 4 6 2 2" xfId="33165"/>
    <cellStyle name="40% - Accent6 2 3 4 6 2 3" xfId="52226"/>
    <cellStyle name="40% - Accent6 2 3 4 6 3" xfId="24887"/>
    <cellStyle name="40% - Accent6 2 3 4 6 4" xfId="43948"/>
    <cellStyle name="40% - Accent6 2 3 4 7" xfId="8241"/>
    <cellStyle name="40% - Accent6 2 3 4 7 2" xfId="16523"/>
    <cellStyle name="40% - Accent6 2 3 4 7 2 2" xfId="35585"/>
    <cellStyle name="40% - Accent6 2 3 4 7 2 3" xfId="54646"/>
    <cellStyle name="40% - Accent6 2 3 4 7 3" xfId="27307"/>
    <cellStyle name="40% - Accent6 2 3 4 7 4" xfId="46368"/>
    <cellStyle name="40% - Accent6 2 3 4 8" xfId="10735"/>
    <cellStyle name="40% - Accent6 2 3 4 8 2" xfId="19013"/>
    <cellStyle name="40% - Accent6 2 3 4 8 2 2" xfId="38075"/>
    <cellStyle name="40% - Accent6 2 3 4 8 2 3" xfId="57136"/>
    <cellStyle name="40% - Accent6 2 3 4 8 3" xfId="29797"/>
    <cellStyle name="40% - Accent6 2 3 4 8 4" xfId="48858"/>
    <cellStyle name="40% - Accent6 2 3 4 9" xfId="5200"/>
    <cellStyle name="40% - Accent6 2 3 4 9 2" xfId="24310"/>
    <cellStyle name="40% - Accent6 2 3 4 9 3" xfId="43371"/>
    <cellStyle name="40% - Accent6 2 3 5" xfId="2170"/>
    <cellStyle name="40% - Accent6 2 3 5 2" xfId="2171"/>
    <cellStyle name="40% - Accent6 2 3 5 2 2" xfId="8247"/>
    <cellStyle name="40% - Accent6 2 3 5 2 2 2" xfId="16529"/>
    <cellStyle name="40% - Accent6 2 3 5 2 2 2 2" xfId="35591"/>
    <cellStyle name="40% - Accent6 2 3 5 2 2 2 3" xfId="54652"/>
    <cellStyle name="40% - Accent6 2 3 5 2 2 3" xfId="27313"/>
    <cellStyle name="40% - Accent6 2 3 5 2 2 4" xfId="46374"/>
    <cellStyle name="40% - Accent6 2 3 5 2 3" xfId="10741"/>
    <cellStyle name="40% - Accent6 2 3 5 2 3 2" xfId="19019"/>
    <cellStyle name="40% - Accent6 2 3 5 2 3 2 2" xfId="38081"/>
    <cellStyle name="40% - Accent6 2 3 5 2 3 2 3" xfId="57142"/>
    <cellStyle name="40% - Accent6 2 3 5 2 3 3" xfId="29803"/>
    <cellStyle name="40% - Accent6 2 3 5 2 3 4" xfId="48864"/>
    <cellStyle name="40% - Accent6 2 3 5 2 4" xfId="5207"/>
    <cellStyle name="40% - Accent6 2 3 5 2 4 2" xfId="24317"/>
    <cellStyle name="40% - Accent6 2 3 5 2 4 3" xfId="43378"/>
    <cellStyle name="40% - Accent6 2 3 5 2 5" xfId="13533"/>
    <cellStyle name="40% - Accent6 2 3 5 2 5 2" xfId="32595"/>
    <cellStyle name="40% - Accent6 2 3 5 2 5 3" xfId="51656"/>
    <cellStyle name="40% - Accent6 2 3 5 2 6" xfId="21525"/>
    <cellStyle name="40% - Accent6 2 3 5 2 7" xfId="40586"/>
    <cellStyle name="40% - Accent6 2 3 5 3" xfId="8246"/>
    <cellStyle name="40% - Accent6 2 3 5 3 2" xfId="16528"/>
    <cellStyle name="40% - Accent6 2 3 5 3 2 2" xfId="35590"/>
    <cellStyle name="40% - Accent6 2 3 5 3 2 3" xfId="54651"/>
    <cellStyle name="40% - Accent6 2 3 5 3 3" xfId="27312"/>
    <cellStyle name="40% - Accent6 2 3 5 3 4" xfId="46373"/>
    <cellStyle name="40% - Accent6 2 3 5 4" xfId="10740"/>
    <cellStyle name="40% - Accent6 2 3 5 4 2" xfId="19018"/>
    <cellStyle name="40% - Accent6 2 3 5 4 2 2" xfId="38080"/>
    <cellStyle name="40% - Accent6 2 3 5 4 2 3" xfId="57141"/>
    <cellStyle name="40% - Accent6 2 3 5 4 3" xfId="29802"/>
    <cellStyle name="40% - Accent6 2 3 5 4 4" xfId="48863"/>
    <cellStyle name="40% - Accent6 2 3 5 5" xfId="5206"/>
    <cellStyle name="40% - Accent6 2 3 5 5 2" xfId="24316"/>
    <cellStyle name="40% - Accent6 2 3 5 5 3" xfId="43377"/>
    <cellStyle name="40% - Accent6 2 3 5 6" xfId="13532"/>
    <cellStyle name="40% - Accent6 2 3 5 6 2" xfId="32594"/>
    <cellStyle name="40% - Accent6 2 3 5 6 3" xfId="51655"/>
    <cellStyle name="40% - Accent6 2 3 5 7" xfId="21524"/>
    <cellStyle name="40% - Accent6 2 3 5 8" xfId="40585"/>
    <cellStyle name="40% - Accent6 2 3 6" xfId="2172"/>
    <cellStyle name="40% - Accent6 2 3 6 2" xfId="2173"/>
    <cellStyle name="40% - Accent6 2 3 6 2 2" xfId="8249"/>
    <cellStyle name="40% - Accent6 2 3 6 2 2 2" xfId="16531"/>
    <cellStyle name="40% - Accent6 2 3 6 2 2 2 2" xfId="35593"/>
    <cellStyle name="40% - Accent6 2 3 6 2 2 2 3" xfId="54654"/>
    <cellStyle name="40% - Accent6 2 3 6 2 2 3" xfId="27315"/>
    <cellStyle name="40% - Accent6 2 3 6 2 2 4" xfId="46376"/>
    <cellStyle name="40% - Accent6 2 3 6 2 3" xfId="10743"/>
    <cellStyle name="40% - Accent6 2 3 6 2 3 2" xfId="19021"/>
    <cellStyle name="40% - Accent6 2 3 6 2 3 2 2" xfId="38083"/>
    <cellStyle name="40% - Accent6 2 3 6 2 3 2 3" xfId="57144"/>
    <cellStyle name="40% - Accent6 2 3 6 2 3 3" xfId="29805"/>
    <cellStyle name="40% - Accent6 2 3 6 2 3 4" xfId="48866"/>
    <cellStyle name="40% - Accent6 2 3 6 2 4" xfId="5209"/>
    <cellStyle name="40% - Accent6 2 3 6 2 4 2" xfId="24319"/>
    <cellStyle name="40% - Accent6 2 3 6 2 4 3" xfId="43380"/>
    <cellStyle name="40% - Accent6 2 3 6 2 5" xfId="13535"/>
    <cellStyle name="40% - Accent6 2 3 6 2 5 2" xfId="32597"/>
    <cellStyle name="40% - Accent6 2 3 6 2 5 3" xfId="51658"/>
    <cellStyle name="40% - Accent6 2 3 6 2 6" xfId="21527"/>
    <cellStyle name="40% - Accent6 2 3 6 2 7" xfId="40588"/>
    <cellStyle name="40% - Accent6 2 3 6 3" xfId="8248"/>
    <cellStyle name="40% - Accent6 2 3 6 3 2" xfId="16530"/>
    <cellStyle name="40% - Accent6 2 3 6 3 2 2" xfId="35592"/>
    <cellStyle name="40% - Accent6 2 3 6 3 2 3" xfId="54653"/>
    <cellStyle name="40% - Accent6 2 3 6 3 3" xfId="27314"/>
    <cellStyle name="40% - Accent6 2 3 6 3 4" xfId="46375"/>
    <cellStyle name="40% - Accent6 2 3 6 4" xfId="10742"/>
    <cellStyle name="40% - Accent6 2 3 6 4 2" xfId="19020"/>
    <cellStyle name="40% - Accent6 2 3 6 4 2 2" xfId="38082"/>
    <cellStyle name="40% - Accent6 2 3 6 4 2 3" xfId="57143"/>
    <cellStyle name="40% - Accent6 2 3 6 4 3" xfId="29804"/>
    <cellStyle name="40% - Accent6 2 3 6 4 4" xfId="48865"/>
    <cellStyle name="40% - Accent6 2 3 6 5" xfId="5208"/>
    <cellStyle name="40% - Accent6 2 3 6 5 2" xfId="24318"/>
    <cellStyle name="40% - Accent6 2 3 6 5 3" xfId="43379"/>
    <cellStyle name="40% - Accent6 2 3 6 6" xfId="13534"/>
    <cellStyle name="40% - Accent6 2 3 6 6 2" xfId="32596"/>
    <cellStyle name="40% - Accent6 2 3 6 6 3" xfId="51657"/>
    <cellStyle name="40% - Accent6 2 3 6 7" xfId="21526"/>
    <cellStyle name="40% - Accent6 2 3 6 8" xfId="40587"/>
    <cellStyle name="40% - Accent6 2 3 7" xfId="2174"/>
    <cellStyle name="40% - Accent6 2 3 7 2" xfId="8250"/>
    <cellStyle name="40% - Accent6 2 3 7 2 2" xfId="16532"/>
    <cellStyle name="40% - Accent6 2 3 7 2 2 2" xfId="35594"/>
    <cellStyle name="40% - Accent6 2 3 7 2 2 3" xfId="54655"/>
    <cellStyle name="40% - Accent6 2 3 7 2 3" xfId="27316"/>
    <cellStyle name="40% - Accent6 2 3 7 2 4" xfId="46377"/>
    <cellStyle name="40% - Accent6 2 3 7 3" xfId="10744"/>
    <cellStyle name="40% - Accent6 2 3 7 3 2" xfId="19022"/>
    <cellStyle name="40% - Accent6 2 3 7 3 2 2" xfId="38084"/>
    <cellStyle name="40% - Accent6 2 3 7 3 2 3" xfId="57145"/>
    <cellStyle name="40% - Accent6 2 3 7 3 3" xfId="29806"/>
    <cellStyle name="40% - Accent6 2 3 7 3 4" xfId="48867"/>
    <cellStyle name="40% - Accent6 2 3 7 4" xfId="5210"/>
    <cellStyle name="40% - Accent6 2 3 7 4 2" xfId="24320"/>
    <cellStyle name="40% - Accent6 2 3 7 4 3" xfId="43381"/>
    <cellStyle name="40% - Accent6 2 3 7 5" xfId="13536"/>
    <cellStyle name="40% - Accent6 2 3 7 5 2" xfId="32598"/>
    <cellStyle name="40% - Accent6 2 3 7 5 3" xfId="51659"/>
    <cellStyle name="40% - Accent6 2 3 7 6" xfId="21528"/>
    <cellStyle name="40% - Accent6 2 3 7 7" xfId="40589"/>
    <cellStyle name="40% - Accent6 2 3 8" xfId="2175"/>
    <cellStyle name="40% - Accent6 2 3 8 2" xfId="8251"/>
    <cellStyle name="40% - Accent6 2 3 8 2 2" xfId="16533"/>
    <cellStyle name="40% - Accent6 2 3 8 2 2 2" xfId="35595"/>
    <cellStyle name="40% - Accent6 2 3 8 2 2 3" xfId="54656"/>
    <cellStyle name="40% - Accent6 2 3 8 2 3" xfId="27317"/>
    <cellStyle name="40% - Accent6 2 3 8 2 4" xfId="46378"/>
    <cellStyle name="40% - Accent6 2 3 8 3" xfId="10745"/>
    <cellStyle name="40% - Accent6 2 3 8 3 2" xfId="19023"/>
    <cellStyle name="40% - Accent6 2 3 8 3 2 2" xfId="38085"/>
    <cellStyle name="40% - Accent6 2 3 8 3 2 3" xfId="57146"/>
    <cellStyle name="40% - Accent6 2 3 8 3 3" xfId="29807"/>
    <cellStyle name="40% - Accent6 2 3 8 3 4" xfId="48868"/>
    <cellStyle name="40% - Accent6 2 3 8 4" xfId="5211"/>
    <cellStyle name="40% - Accent6 2 3 8 4 2" xfId="24321"/>
    <cellStyle name="40% - Accent6 2 3 8 4 3" xfId="43382"/>
    <cellStyle name="40% - Accent6 2 3 8 5" xfId="13537"/>
    <cellStyle name="40% - Accent6 2 3 8 5 2" xfId="32599"/>
    <cellStyle name="40% - Accent6 2 3 8 5 3" xfId="51660"/>
    <cellStyle name="40% - Accent6 2 3 8 6" xfId="21529"/>
    <cellStyle name="40% - Accent6 2 3 8 7" xfId="40590"/>
    <cellStyle name="40% - Accent6 2 3 9" xfId="5212"/>
    <cellStyle name="40% - Accent6 2 3 9 2" xfId="13538"/>
    <cellStyle name="40% - Accent6 2 3 9 2 2" xfId="32600"/>
    <cellStyle name="40% - Accent6 2 3 9 2 3" xfId="51661"/>
    <cellStyle name="40% - Accent6 2 3 9 3" xfId="24322"/>
    <cellStyle name="40% - Accent6 2 3 9 4" xfId="43383"/>
    <cellStyle name="40% - Accent6 2 4" xfId="2176"/>
    <cellStyle name="40% - Accent6 2 4 10" xfId="5213"/>
    <cellStyle name="40% - Accent6 2 4 10 2" xfId="24323"/>
    <cellStyle name="40% - Accent6 2 4 10 3" xfId="43384"/>
    <cellStyle name="40% - Accent6 2 4 11" xfId="13539"/>
    <cellStyle name="40% - Accent6 2 4 11 2" xfId="32601"/>
    <cellStyle name="40% - Accent6 2 4 11 3" xfId="51662"/>
    <cellStyle name="40% - Accent6 2 4 12" xfId="21530"/>
    <cellStyle name="40% - Accent6 2 4 13" xfId="40591"/>
    <cellStyle name="40% - Accent6 2 4 2" xfId="2177"/>
    <cellStyle name="40% - Accent6 2 4 2 2" xfId="2178"/>
    <cellStyle name="40% - Accent6 2 4 2 2 2" xfId="8254"/>
    <cellStyle name="40% - Accent6 2 4 2 2 2 2" xfId="16536"/>
    <cellStyle name="40% - Accent6 2 4 2 2 2 2 2" xfId="35598"/>
    <cellStyle name="40% - Accent6 2 4 2 2 2 2 3" xfId="54659"/>
    <cellStyle name="40% - Accent6 2 4 2 2 2 3" xfId="27320"/>
    <cellStyle name="40% - Accent6 2 4 2 2 2 4" xfId="46381"/>
    <cellStyle name="40% - Accent6 2 4 2 2 3" xfId="10748"/>
    <cellStyle name="40% - Accent6 2 4 2 2 3 2" xfId="19026"/>
    <cellStyle name="40% - Accent6 2 4 2 2 3 2 2" xfId="38088"/>
    <cellStyle name="40% - Accent6 2 4 2 2 3 2 3" xfId="57149"/>
    <cellStyle name="40% - Accent6 2 4 2 2 3 3" xfId="29810"/>
    <cellStyle name="40% - Accent6 2 4 2 2 3 4" xfId="48871"/>
    <cellStyle name="40% - Accent6 2 4 2 2 4" xfId="5215"/>
    <cellStyle name="40% - Accent6 2 4 2 2 4 2" xfId="24325"/>
    <cellStyle name="40% - Accent6 2 4 2 2 4 3" xfId="43386"/>
    <cellStyle name="40% - Accent6 2 4 2 2 5" xfId="13541"/>
    <cellStyle name="40% - Accent6 2 4 2 2 5 2" xfId="32603"/>
    <cellStyle name="40% - Accent6 2 4 2 2 5 3" xfId="51664"/>
    <cellStyle name="40% - Accent6 2 4 2 2 6" xfId="21532"/>
    <cellStyle name="40% - Accent6 2 4 2 2 7" xfId="40593"/>
    <cellStyle name="40% - Accent6 2 4 2 3" xfId="8253"/>
    <cellStyle name="40% - Accent6 2 4 2 3 2" xfId="16535"/>
    <cellStyle name="40% - Accent6 2 4 2 3 2 2" xfId="35597"/>
    <cellStyle name="40% - Accent6 2 4 2 3 2 3" xfId="54658"/>
    <cellStyle name="40% - Accent6 2 4 2 3 3" xfId="27319"/>
    <cellStyle name="40% - Accent6 2 4 2 3 4" xfId="46380"/>
    <cellStyle name="40% - Accent6 2 4 2 4" xfId="10747"/>
    <cellStyle name="40% - Accent6 2 4 2 4 2" xfId="19025"/>
    <cellStyle name="40% - Accent6 2 4 2 4 2 2" xfId="38087"/>
    <cellStyle name="40% - Accent6 2 4 2 4 2 3" xfId="57148"/>
    <cellStyle name="40% - Accent6 2 4 2 4 3" xfId="29809"/>
    <cellStyle name="40% - Accent6 2 4 2 4 4" xfId="48870"/>
    <cellStyle name="40% - Accent6 2 4 2 5" xfId="5214"/>
    <cellStyle name="40% - Accent6 2 4 2 5 2" xfId="24324"/>
    <cellStyle name="40% - Accent6 2 4 2 5 3" xfId="43385"/>
    <cellStyle name="40% - Accent6 2 4 2 6" xfId="13540"/>
    <cellStyle name="40% - Accent6 2 4 2 6 2" xfId="32602"/>
    <cellStyle name="40% - Accent6 2 4 2 6 3" xfId="51663"/>
    <cellStyle name="40% - Accent6 2 4 2 7" xfId="21531"/>
    <cellStyle name="40% - Accent6 2 4 2 8" xfId="40592"/>
    <cellStyle name="40% - Accent6 2 4 3" xfId="2179"/>
    <cellStyle name="40% - Accent6 2 4 3 2" xfId="2180"/>
    <cellStyle name="40% - Accent6 2 4 3 2 2" xfId="8256"/>
    <cellStyle name="40% - Accent6 2 4 3 2 2 2" xfId="16538"/>
    <cellStyle name="40% - Accent6 2 4 3 2 2 2 2" xfId="35600"/>
    <cellStyle name="40% - Accent6 2 4 3 2 2 2 3" xfId="54661"/>
    <cellStyle name="40% - Accent6 2 4 3 2 2 3" xfId="27322"/>
    <cellStyle name="40% - Accent6 2 4 3 2 2 4" xfId="46383"/>
    <cellStyle name="40% - Accent6 2 4 3 2 3" xfId="10750"/>
    <cellStyle name="40% - Accent6 2 4 3 2 3 2" xfId="19028"/>
    <cellStyle name="40% - Accent6 2 4 3 2 3 2 2" xfId="38090"/>
    <cellStyle name="40% - Accent6 2 4 3 2 3 2 3" xfId="57151"/>
    <cellStyle name="40% - Accent6 2 4 3 2 3 3" xfId="29812"/>
    <cellStyle name="40% - Accent6 2 4 3 2 3 4" xfId="48873"/>
    <cellStyle name="40% - Accent6 2 4 3 2 4" xfId="5217"/>
    <cellStyle name="40% - Accent6 2 4 3 2 4 2" xfId="24327"/>
    <cellStyle name="40% - Accent6 2 4 3 2 4 3" xfId="43388"/>
    <cellStyle name="40% - Accent6 2 4 3 2 5" xfId="13543"/>
    <cellStyle name="40% - Accent6 2 4 3 2 5 2" xfId="32605"/>
    <cellStyle name="40% - Accent6 2 4 3 2 5 3" xfId="51666"/>
    <cellStyle name="40% - Accent6 2 4 3 2 6" xfId="21534"/>
    <cellStyle name="40% - Accent6 2 4 3 2 7" xfId="40595"/>
    <cellStyle name="40% - Accent6 2 4 3 3" xfId="8255"/>
    <cellStyle name="40% - Accent6 2 4 3 3 2" xfId="16537"/>
    <cellStyle name="40% - Accent6 2 4 3 3 2 2" xfId="35599"/>
    <cellStyle name="40% - Accent6 2 4 3 3 2 3" xfId="54660"/>
    <cellStyle name="40% - Accent6 2 4 3 3 3" xfId="27321"/>
    <cellStyle name="40% - Accent6 2 4 3 3 4" xfId="46382"/>
    <cellStyle name="40% - Accent6 2 4 3 4" xfId="10749"/>
    <cellStyle name="40% - Accent6 2 4 3 4 2" xfId="19027"/>
    <cellStyle name="40% - Accent6 2 4 3 4 2 2" xfId="38089"/>
    <cellStyle name="40% - Accent6 2 4 3 4 2 3" xfId="57150"/>
    <cellStyle name="40% - Accent6 2 4 3 4 3" xfId="29811"/>
    <cellStyle name="40% - Accent6 2 4 3 4 4" xfId="48872"/>
    <cellStyle name="40% - Accent6 2 4 3 5" xfId="5216"/>
    <cellStyle name="40% - Accent6 2 4 3 5 2" xfId="24326"/>
    <cellStyle name="40% - Accent6 2 4 3 5 3" xfId="43387"/>
    <cellStyle name="40% - Accent6 2 4 3 6" xfId="13542"/>
    <cellStyle name="40% - Accent6 2 4 3 6 2" xfId="32604"/>
    <cellStyle name="40% - Accent6 2 4 3 6 3" xfId="51665"/>
    <cellStyle name="40% - Accent6 2 4 3 7" xfId="21533"/>
    <cellStyle name="40% - Accent6 2 4 3 8" xfId="40594"/>
    <cellStyle name="40% - Accent6 2 4 4" xfId="2181"/>
    <cellStyle name="40% - Accent6 2 4 4 2" xfId="8257"/>
    <cellStyle name="40% - Accent6 2 4 4 2 2" xfId="16539"/>
    <cellStyle name="40% - Accent6 2 4 4 2 2 2" xfId="35601"/>
    <cellStyle name="40% - Accent6 2 4 4 2 2 3" xfId="54662"/>
    <cellStyle name="40% - Accent6 2 4 4 2 3" xfId="27323"/>
    <cellStyle name="40% - Accent6 2 4 4 2 4" xfId="46384"/>
    <cellStyle name="40% - Accent6 2 4 4 3" xfId="10751"/>
    <cellStyle name="40% - Accent6 2 4 4 3 2" xfId="19029"/>
    <cellStyle name="40% - Accent6 2 4 4 3 2 2" xfId="38091"/>
    <cellStyle name="40% - Accent6 2 4 4 3 2 3" xfId="57152"/>
    <cellStyle name="40% - Accent6 2 4 4 3 3" xfId="29813"/>
    <cellStyle name="40% - Accent6 2 4 4 3 4" xfId="48874"/>
    <cellStyle name="40% - Accent6 2 4 4 4" xfId="5218"/>
    <cellStyle name="40% - Accent6 2 4 4 4 2" xfId="24328"/>
    <cellStyle name="40% - Accent6 2 4 4 4 3" xfId="43389"/>
    <cellStyle name="40% - Accent6 2 4 4 5" xfId="13544"/>
    <cellStyle name="40% - Accent6 2 4 4 5 2" xfId="32606"/>
    <cellStyle name="40% - Accent6 2 4 4 5 3" xfId="51667"/>
    <cellStyle name="40% - Accent6 2 4 4 6" xfId="21535"/>
    <cellStyle name="40% - Accent6 2 4 4 7" xfId="40596"/>
    <cellStyle name="40% - Accent6 2 4 5" xfId="2182"/>
    <cellStyle name="40% - Accent6 2 4 5 2" xfId="8258"/>
    <cellStyle name="40% - Accent6 2 4 5 2 2" xfId="16540"/>
    <cellStyle name="40% - Accent6 2 4 5 2 2 2" xfId="35602"/>
    <cellStyle name="40% - Accent6 2 4 5 2 2 3" xfId="54663"/>
    <cellStyle name="40% - Accent6 2 4 5 2 3" xfId="27324"/>
    <cellStyle name="40% - Accent6 2 4 5 2 4" xfId="46385"/>
    <cellStyle name="40% - Accent6 2 4 5 3" xfId="10752"/>
    <cellStyle name="40% - Accent6 2 4 5 3 2" xfId="19030"/>
    <cellStyle name="40% - Accent6 2 4 5 3 2 2" xfId="38092"/>
    <cellStyle name="40% - Accent6 2 4 5 3 2 3" xfId="57153"/>
    <cellStyle name="40% - Accent6 2 4 5 3 3" xfId="29814"/>
    <cellStyle name="40% - Accent6 2 4 5 3 4" xfId="48875"/>
    <cellStyle name="40% - Accent6 2 4 5 4" xfId="5219"/>
    <cellStyle name="40% - Accent6 2 4 5 4 2" xfId="24329"/>
    <cellStyle name="40% - Accent6 2 4 5 4 3" xfId="43390"/>
    <cellStyle name="40% - Accent6 2 4 5 5" xfId="13545"/>
    <cellStyle name="40% - Accent6 2 4 5 5 2" xfId="32607"/>
    <cellStyle name="40% - Accent6 2 4 5 5 3" xfId="51668"/>
    <cellStyle name="40% - Accent6 2 4 5 6" xfId="21536"/>
    <cellStyle name="40% - Accent6 2 4 5 7" xfId="40597"/>
    <cellStyle name="40% - Accent6 2 4 6" xfId="5220"/>
    <cellStyle name="40% - Accent6 2 4 6 2" xfId="13546"/>
    <cellStyle name="40% - Accent6 2 4 6 2 2" xfId="32608"/>
    <cellStyle name="40% - Accent6 2 4 6 2 3" xfId="51669"/>
    <cellStyle name="40% - Accent6 2 4 6 3" xfId="24330"/>
    <cellStyle name="40% - Accent6 2 4 6 4" xfId="43391"/>
    <cellStyle name="40% - Accent6 2 4 7" xfId="5761"/>
    <cellStyle name="40% - Accent6 2 4 7 2" xfId="14045"/>
    <cellStyle name="40% - Accent6 2 4 7 2 2" xfId="33107"/>
    <cellStyle name="40% - Accent6 2 4 7 2 3" xfId="52168"/>
    <cellStyle name="40% - Accent6 2 4 7 3" xfId="24829"/>
    <cellStyle name="40% - Accent6 2 4 7 4" xfId="43890"/>
    <cellStyle name="40% - Accent6 2 4 8" xfId="8252"/>
    <cellStyle name="40% - Accent6 2 4 8 2" xfId="16534"/>
    <cellStyle name="40% - Accent6 2 4 8 2 2" xfId="35596"/>
    <cellStyle name="40% - Accent6 2 4 8 2 3" xfId="54657"/>
    <cellStyle name="40% - Accent6 2 4 8 3" xfId="27318"/>
    <cellStyle name="40% - Accent6 2 4 8 4" xfId="46379"/>
    <cellStyle name="40% - Accent6 2 4 9" xfId="10746"/>
    <cellStyle name="40% - Accent6 2 4 9 2" xfId="19024"/>
    <cellStyle name="40% - Accent6 2 4 9 2 2" xfId="38086"/>
    <cellStyle name="40% - Accent6 2 4 9 2 3" xfId="57147"/>
    <cellStyle name="40% - Accent6 2 4 9 3" xfId="29808"/>
    <cellStyle name="40% - Accent6 2 4 9 4" xfId="48869"/>
    <cellStyle name="40% - Accent6 2 5" xfId="2183"/>
    <cellStyle name="40% - Accent6 2 5 10" xfId="5221"/>
    <cellStyle name="40% - Accent6 2 5 10 2" xfId="24331"/>
    <cellStyle name="40% - Accent6 2 5 10 3" xfId="43392"/>
    <cellStyle name="40% - Accent6 2 5 11" xfId="13547"/>
    <cellStyle name="40% - Accent6 2 5 11 2" xfId="32609"/>
    <cellStyle name="40% - Accent6 2 5 11 3" xfId="51670"/>
    <cellStyle name="40% - Accent6 2 5 12" xfId="21537"/>
    <cellStyle name="40% - Accent6 2 5 13" xfId="40598"/>
    <cellStyle name="40% - Accent6 2 5 2" xfId="2184"/>
    <cellStyle name="40% - Accent6 2 5 2 2" xfId="2185"/>
    <cellStyle name="40% - Accent6 2 5 2 2 2" xfId="8261"/>
    <cellStyle name="40% - Accent6 2 5 2 2 2 2" xfId="16543"/>
    <cellStyle name="40% - Accent6 2 5 2 2 2 2 2" xfId="35605"/>
    <cellStyle name="40% - Accent6 2 5 2 2 2 2 3" xfId="54666"/>
    <cellStyle name="40% - Accent6 2 5 2 2 2 3" xfId="27327"/>
    <cellStyle name="40% - Accent6 2 5 2 2 2 4" xfId="46388"/>
    <cellStyle name="40% - Accent6 2 5 2 2 3" xfId="10755"/>
    <cellStyle name="40% - Accent6 2 5 2 2 3 2" xfId="19033"/>
    <cellStyle name="40% - Accent6 2 5 2 2 3 2 2" xfId="38095"/>
    <cellStyle name="40% - Accent6 2 5 2 2 3 2 3" xfId="57156"/>
    <cellStyle name="40% - Accent6 2 5 2 2 3 3" xfId="29817"/>
    <cellStyle name="40% - Accent6 2 5 2 2 3 4" xfId="48878"/>
    <cellStyle name="40% - Accent6 2 5 2 2 4" xfId="5223"/>
    <cellStyle name="40% - Accent6 2 5 2 2 4 2" xfId="24333"/>
    <cellStyle name="40% - Accent6 2 5 2 2 4 3" xfId="43394"/>
    <cellStyle name="40% - Accent6 2 5 2 2 5" xfId="13549"/>
    <cellStyle name="40% - Accent6 2 5 2 2 5 2" xfId="32611"/>
    <cellStyle name="40% - Accent6 2 5 2 2 5 3" xfId="51672"/>
    <cellStyle name="40% - Accent6 2 5 2 2 6" xfId="21539"/>
    <cellStyle name="40% - Accent6 2 5 2 2 7" xfId="40600"/>
    <cellStyle name="40% - Accent6 2 5 2 3" xfId="8260"/>
    <cellStyle name="40% - Accent6 2 5 2 3 2" xfId="16542"/>
    <cellStyle name="40% - Accent6 2 5 2 3 2 2" xfId="35604"/>
    <cellStyle name="40% - Accent6 2 5 2 3 2 3" xfId="54665"/>
    <cellStyle name="40% - Accent6 2 5 2 3 3" xfId="27326"/>
    <cellStyle name="40% - Accent6 2 5 2 3 4" xfId="46387"/>
    <cellStyle name="40% - Accent6 2 5 2 4" xfId="10754"/>
    <cellStyle name="40% - Accent6 2 5 2 4 2" xfId="19032"/>
    <cellStyle name="40% - Accent6 2 5 2 4 2 2" xfId="38094"/>
    <cellStyle name="40% - Accent6 2 5 2 4 2 3" xfId="57155"/>
    <cellStyle name="40% - Accent6 2 5 2 4 3" xfId="29816"/>
    <cellStyle name="40% - Accent6 2 5 2 4 4" xfId="48877"/>
    <cellStyle name="40% - Accent6 2 5 2 5" xfId="5222"/>
    <cellStyle name="40% - Accent6 2 5 2 5 2" xfId="24332"/>
    <cellStyle name="40% - Accent6 2 5 2 5 3" xfId="43393"/>
    <cellStyle name="40% - Accent6 2 5 2 6" xfId="13548"/>
    <cellStyle name="40% - Accent6 2 5 2 6 2" xfId="32610"/>
    <cellStyle name="40% - Accent6 2 5 2 6 3" xfId="51671"/>
    <cellStyle name="40% - Accent6 2 5 2 7" xfId="21538"/>
    <cellStyle name="40% - Accent6 2 5 2 8" xfId="40599"/>
    <cellStyle name="40% - Accent6 2 5 3" xfId="2186"/>
    <cellStyle name="40% - Accent6 2 5 3 2" xfId="2187"/>
    <cellStyle name="40% - Accent6 2 5 3 2 2" xfId="8263"/>
    <cellStyle name="40% - Accent6 2 5 3 2 2 2" xfId="16545"/>
    <cellStyle name="40% - Accent6 2 5 3 2 2 2 2" xfId="35607"/>
    <cellStyle name="40% - Accent6 2 5 3 2 2 2 3" xfId="54668"/>
    <cellStyle name="40% - Accent6 2 5 3 2 2 3" xfId="27329"/>
    <cellStyle name="40% - Accent6 2 5 3 2 2 4" xfId="46390"/>
    <cellStyle name="40% - Accent6 2 5 3 2 3" xfId="10757"/>
    <cellStyle name="40% - Accent6 2 5 3 2 3 2" xfId="19035"/>
    <cellStyle name="40% - Accent6 2 5 3 2 3 2 2" xfId="38097"/>
    <cellStyle name="40% - Accent6 2 5 3 2 3 2 3" xfId="57158"/>
    <cellStyle name="40% - Accent6 2 5 3 2 3 3" xfId="29819"/>
    <cellStyle name="40% - Accent6 2 5 3 2 3 4" xfId="48880"/>
    <cellStyle name="40% - Accent6 2 5 3 2 4" xfId="5225"/>
    <cellStyle name="40% - Accent6 2 5 3 2 4 2" xfId="24335"/>
    <cellStyle name="40% - Accent6 2 5 3 2 4 3" xfId="43396"/>
    <cellStyle name="40% - Accent6 2 5 3 2 5" xfId="13551"/>
    <cellStyle name="40% - Accent6 2 5 3 2 5 2" xfId="32613"/>
    <cellStyle name="40% - Accent6 2 5 3 2 5 3" xfId="51674"/>
    <cellStyle name="40% - Accent6 2 5 3 2 6" xfId="21541"/>
    <cellStyle name="40% - Accent6 2 5 3 2 7" xfId="40602"/>
    <cellStyle name="40% - Accent6 2 5 3 3" xfId="8262"/>
    <cellStyle name="40% - Accent6 2 5 3 3 2" xfId="16544"/>
    <cellStyle name="40% - Accent6 2 5 3 3 2 2" xfId="35606"/>
    <cellStyle name="40% - Accent6 2 5 3 3 2 3" xfId="54667"/>
    <cellStyle name="40% - Accent6 2 5 3 3 3" xfId="27328"/>
    <cellStyle name="40% - Accent6 2 5 3 3 4" xfId="46389"/>
    <cellStyle name="40% - Accent6 2 5 3 4" xfId="10756"/>
    <cellStyle name="40% - Accent6 2 5 3 4 2" xfId="19034"/>
    <cellStyle name="40% - Accent6 2 5 3 4 2 2" xfId="38096"/>
    <cellStyle name="40% - Accent6 2 5 3 4 2 3" xfId="57157"/>
    <cellStyle name="40% - Accent6 2 5 3 4 3" xfId="29818"/>
    <cellStyle name="40% - Accent6 2 5 3 4 4" xfId="48879"/>
    <cellStyle name="40% - Accent6 2 5 3 5" xfId="5224"/>
    <cellStyle name="40% - Accent6 2 5 3 5 2" xfId="24334"/>
    <cellStyle name="40% - Accent6 2 5 3 5 3" xfId="43395"/>
    <cellStyle name="40% - Accent6 2 5 3 6" xfId="13550"/>
    <cellStyle name="40% - Accent6 2 5 3 6 2" xfId="32612"/>
    <cellStyle name="40% - Accent6 2 5 3 6 3" xfId="51673"/>
    <cellStyle name="40% - Accent6 2 5 3 7" xfId="21540"/>
    <cellStyle name="40% - Accent6 2 5 3 8" xfId="40601"/>
    <cellStyle name="40% - Accent6 2 5 4" xfId="2188"/>
    <cellStyle name="40% - Accent6 2 5 4 2" xfId="8264"/>
    <cellStyle name="40% - Accent6 2 5 4 2 2" xfId="16546"/>
    <cellStyle name="40% - Accent6 2 5 4 2 2 2" xfId="35608"/>
    <cellStyle name="40% - Accent6 2 5 4 2 2 3" xfId="54669"/>
    <cellStyle name="40% - Accent6 2 5 4 2 3" xfId="27330"/>
    <cellStyle name="40% - Accent6 2 5 4 2 4" xfId="46391"/>
    <cellStyle name="40% - Accent6 2 5 4 3" xfId="10758"/>
    <cellStyle name="40% - Accent6 2 5 4 3 2" xfId="19036"/>
    <cellStyle name="40% - Accent6 2 5 4 3 2 2" xfId="38098"/>
    <cellStyle name="40% - Accent6 2 5 4 3 2 3" xfId="57159"/>
    <cellStyle name="40% - Accent6 2 5 4 3 3" xfId="29820"/>
    <cellStyle name="40% - Accent6 2 5 4 3 4" xfId="48881"/>
    <cellStyle name="40% - Accent6 2 5 4 4" xfId="5226"/>
    <cellStyle name="40% - Accent6 2 5 4 4 2" xfId="24336"/>
    <cellStyle name="40% - Accent6 2 5 4 4 3" xfId="43397"/>
    <cellStyle name="40% - Accent6 2 5 4 5" xfId="13552"/>
    <cellStyle name="40% - Accent6 2 5 4 5 2" xfId="32614"/>
    <cellStyle name="40% - Accent6 2 5 4 5 3" xfId="51675"/>
    <cellStyle name="40% - Accent6 2 5 4 6" xfId="21542"/>
    <cellStyle name="40% - Accent6 2 5 4 7" xfId="40603"/>
    <cellStyle name="40% - Accent6 2 5 5" xfId="2189"/>
    <cellStyle name="40% - Accent6 2 5 5 2" xfId="8265"/>
    <cellStyle name="40% - Accent6 2 5 5 2 2" xfId="16547"/>
    <cellStyle name="40% - Accent6 2 5 5 2 2 2" xfId="35609"/>
    <cellStyle name="40% - Accent6 2 5 5 2 2 3" xfId="54670"/>
    <cellStyle name="40% - Accent6 2 5 5 2 3" xfId="27331"/>
    <cellStyle name="40% - Accent6 2 5 5 2 4" xfId="46392"/>
    <cellStyle name="40% - Accent6 2 5 5 3" xfId="10759"/>
    <cellStyle name="40% - Accent6 2 5 5 3 2" xfId="19037"/>
    <cellStyle name="40% - Accent6 2 5 5 3 2 2" xfId="38099"/>
    <cellStyle name="40% - Accent6 2 5 5 3 2 3" xfId="57160"/>
    <cellStyle name="40% - Accent6 2 5 5 3 3" xfId="29821"/>
    <cellStyle name="40% - Accent6 2 5 5 3 4" xfId="48882"/>
    <cellStyle name="40% - Accent6 2 5 5 4" xfId="5227"/>
    <cellStyle name="40% - Accent6 2 5 5 4 2" xfId="24337"/>
    <cellStyle name="40% - Accent6 2 5 5 4 3" xfId="43398"/>
    <cellStyle name="40% - Accent6 2 5 5 5" xfId="13553"/>
    <cellStyle name="40% - Accent6 2 5 5 5 2" xfId="32615"/>
    <cellStyle name="40% - Accent6 2 5 5 5 3" xfId="51676"/>
    <cellStyle name="40% - Accent6 2 5 5 6" xfId="21543"/>
    <cellStyle name="40% - Accent6 2 5 5 7" xfId="40604"/>
    <cellStyle name="40% - Accent6 2 5 6" xfId="5228"/>
    <cellStyle name="40% - Accent6 2 5 6 2" xfId="13554"/>
    <cellStyle name="40% - Accent6 2 5 6 2 2" xfId="32616"/>
    <cellStyle name="40% - Accent6 2 5 6 2 3" xfId="51677"/>
    <cellStyle name="40% - Accent6 2 5 6 3" xfId="24338"/>
    <cellStyle name="40% - Accent6 2 5 6 4" xfId="43399"/>
    <cellStyle name="40% - Accent6 2 5 7" xfId="5849"/>
    <cellStyle name="40% - Accent6 2 5 7 2" xfId="14131"/>
    <cellStyle name="40% - Accent6 2 5 7 2 2" xfId="33193"/>
    <cellStyle name="40% - Accent6 2 5 7 2 3" xfId="52254"/>
    <cellStyle name="40% - Accent6 2 5 7 3" xfId="24915"/>
    <cellStyle name="40% - Accent6 2 5 7 4" xfId="43976"/>
    <cellStyle name="40% - Accent6 2 5 8" xfId="8259"/>
    <cellStyle name="40% - Accent6 2 5 8 2" xfId="16541"/>
    <cellStyle name="40% - Accent6 2 5 8 2 2" xfId="35603"/>
    <cellStyle name="40% - Accent6 2 5 8 2 3" xfId="54664"/>
    <cellStyle name="40% - Accent6 2 5 8 3" xfId="27325"/>
    <cellStyle name="40% - Accent6 2 5 8 4" xfId="46386"/>
    <cellStyle name="40% - Accent6 2 5 9" xfId="10753"/>
    <cellStyle name="40% - Accent6 2 5 9 2" xfId="19031"/>
    <cellStyle name="40% - Accent6 2 5 9 2 2" xfId="38093"/>
    <cellStyle name="40% - Accent6 2 5 9 2 3" xfId="57154"/>
    <cellStyle name="40% - Accent6 2 5 9 3" xfId="29815"/>
    <cellStyle name="40% - Accent6 2 5 9 4" xfId="48876"/>
    <cellStyle name="40% - Accent6 2 6" xfId="2190"/>
    <cellStyle name="40% - Accent6 2 6 10" xfId="5229"/>
    <cellStyle name="40% - Accent6 2 6 10 2" xfId="24339"/>
    <cellStyle name="40% - Accent6 2 6 10 3" xfId="43400"/>
    <cellStyle name="40% - Accent6 2 6 11" xfId="13555"/>
    <cellStyle name="40% - Accent6 2 6 11 2" xfId="32617"/>
    <cellStyle name="40% - Accent6 2 6 11 3" xfId="51678"/>
    <cellStyle name="40% - Accent6 2 6 12" xfId="21544"/>
    <cellStyle name="40% - Accent6 2 6 13" xfId="40605"/>
    <cellStyle name="40% - Accent6 2 6 2" xfId="2191"/>
    <cellStyle name="40% - Accent6 2 6 2 2" xfId="2192"/>
    <cellStyle name="40% - Accent6 2 6 2 2 2" xfId="8268"/>
    <cellStyle name="40% - Accent6 2 6 2 2 2 2" xfId="16550"/>
    <cellStyle name="40% - Accent6 2 6 2 2 2 2 2" xfId="35612"/>
    <cellStyle name="40% - Accent6 2 6 2 2 2 2 3" xfId="54673"/>
    <cellStyle name="40% - Accent6 2 6 2 2 2 3" xfId="27334"/>
    <cellStyle name="40% - Accent6 2 6 2 2 2 4" xfId="46395"/>
    <cellStyle name="40% - Accent6 2 6 2 2 3" xfId="10762"/>
    <cellStyle name="40% - Accent6 2 6 2 2 3 2" xfId="19040"/>
    <cellStyle name="40% - Accent6 2 6 2 2 3 2 2" xfId="38102"/>
    <cellStyle name="40% - Accent6 2 6 2 2 3 2 3" xfId="57163"/>
    <cellStyle name="40% - Accent6 2 6 2 2 3 3" xfId="29824"/>
    <cellStyle name="40% - Accent6 2 6 2 2 3 4" xfId="48885"/>
    <cellStyle name="40% - Accent6 2 6 2 2 4" xfId="5231"/>
    <cellStyle name="40% - Accent6 2 6 2 2 4 2" xfId="24341"/>
    <cellStyle name="40% - Accent6 2 6 2 2 4 3" xfId="43402"/>
    <cellStyle name="40% - Accent6 2 6 2 2 5" xfId="13557"/>
    <cellStyle name="40% - Accent6 2 6 2 2 5 2" xfId="32619"/>
    <cellStyle name="40% - Accent6 2 6 2 2 5 3" xfId="51680"/>
    <cellStyle name="40% - Accent6 2 6 2 2 6" xfId="21546"/>
    <cellStyle name="40% - Accent6 2 6 2 2 7" xfId="40607"/>
    <cellStyle name="40% - Accent6 2 6 2 3" xfId="8267"/>
    <cellStyle name="40% - Accent6 2 6 2 3 2" xfId="16549"/>
    <cellStyle name="40% - Accent6 2 6 2 3 2 2" xfId="35611"/>
    <cellStyle name="40% - Accent6 2 6 2 3 2 3" xfId="54672"/>
    <cellStyle name="40% - Accent6 2 6 2 3 3" xfId="27333"/>
    <cellStyle name="40% - Accent6 2 6 2 3 4" xfId="46394"/>
    <cellStyle name="40% - Accent6 2 6 2 4" xfId="10761"/>
    <cellStyle name="40% - Accent6 2 6 2 4 2" xfId="19039"/>
    <cellStyle name="40% - Accent6 2 6 2 4 2 2" xfId="38101"/>
    <cellStyle name="40% - Accent6 2 6 2 4 2 3" xfId="57162"/>
    <cellStyle name="40% - Accent6 2 6 2 4 3" xfId="29823"/>
    <cellStyle name="40% - Accent6 2 6 2 4 4" xfId="48884"/>
    <cellStyle name="40% - Accent6 2 6 2 5" xfId="5230"/>
    <cellStyle name="40% - Accent6 2 6 2 5 2" xfId="24340"/>
    <cellStyle name="40% - Accent6 2 6 2 5 3" xfId="43401"/>
    <cellStyle name="40% - Accent6 2 6 2 6" xfId="13556"/>
    <cellStyle name="40% - Accent6 2 6 2 6 2" xfId="32618"/>
    <cellStyle name="40% - Accent6 2 6 2 6 3" xfId="51679"/>
    <cellStyle name="40% - Accent6 2 6 2 7" xfId="21545"/>
    <cellStyle name="40% - Accent6 2 6 2 8" xfId="40606"/>
    <cellStyle name="40% - Accent6 2 6 3" xfId="2193"/>
    <cellStyle name="40% - Accent6 2 6 3 2" xfId="2194"/>
    <cellStyle name="40% - Accent6 2 6 3 2 2" xfId="8270"/>
    <cellStyle name="40% - Accent6 2 6 3 2 2 2" xfId="16552"/>
    <cellStyle name="40% - Accent6 2 6 3 2 2 2 2" xfId="35614"/>
    <cellStyle name="40% - Accent6 2 6 3 2 2 2 3" xfId="54675"/>
    <cellStyle name="40% - Accent6 2 6 3 2 2 3" xfId="27336"/>
    <cellStyle name="40% - Accent6 2 6 3 2 2 4" xfId="46397"/>
    <cellStyle name="40% - Accent6 2 6 3 2 3" xfId="10764"/>
    <cellStyle name="40% - Accent6 2 6 3 2 3 2" xfId="19042"/>
    <cellStyle name="40% - Accent6 2 6 3 2 3 2 2" xfId="38104"/>
    <cellStyle name="40% - Accent6 2 6 3 2 3 2 3" xfId="57165"/>
    <cellStyle name="40% - Accent6 2 6 3 2 3 3" xfId="29826"/>
    <cellStyle name="40% - Accent6 2 6 3 2 3 4" xfId="48887"/>
    <cellStyle name="40% - Accent6 2 6 3 2 4" xfId="5233"/>
    <cellStyle name="40% - Accent6 2 6 3 2 4 2" xfId="24343"/>
    <cellStyle name="40% - Accent6 2 6 3 2 4 3" xfId="43404"/>
    <cellStyle name="40% - Accent6 2 6 3 2 5" xfId="13559"/>
    <cellStyle name="40% - Accent6 2 6 3 2 5 2" xfId="32621"/>
    <cellStyle name="40% - Accent6 2 6 3 2 5 3" xfId="51682"/>
    <cellStyle name="40% - Accent6 2 6 3 2 6" xfId="21548"/>
    <cellStyle name="40% - Accent6 2 6 3 2 7" xfId="40609"/>
    <cellStyle name="40% - Accent6 2 6 3 3" xfId="8269"/>
    <cellStyle name="40% - Accent6 2 6 3 3 2" xfId="16551"/>
    <cellStyle name="40% - Accent6 2 6 3 3 2 2" xfId="35613"/>
    <cellStyle name="40% - Accent6 2 6 3 3 2 3" xfId="54674"/>
    <cellStyle name="40% - Accent6 2 6 3 3 3" xfId="27335"/>
    <cellStyle name="40% - Accent6 2 6 3 3 4" xfId="46396"/>
    <cellStyle name="40% - Accent6 2 6 3 4" xfId="10763"/>
    <cellStyle name="40% - Accent6 2 6 3 4 2" xfId="19041"/>
    <cellStyle name="40% - Accent6 2 6 3 4 2 2" xfId="38103"/>
    <cellStyle name="40% - Accent6 2 6 3 4 2 3" xfId="57164"/>
    <cellStyle name="40% - Accent6 2 6 3 4 3" xfId="29825"/>
    <cellStyle name="40% - Accent6 2 6 3 4 4" xfId="48886"/>
    <cellStyle name="40% - Accent6 2 6 3 5" xfId="5232"/>
    <cellStyle name="40% - Accent6 2 6 3 5 2" xfId="24342"/>
    <cellStyle name="40% - Accent6 2 6 3 5 3" xfId="43403"/>
    <cellStyle name="40% - Accent6 2 6 3 6" xfId="13558"/>
    <cellStyle name="40% - Accent6 2 6 3 6 2" xfId="32620"/>
    <cellStyle name="40% - Accent6 2 6 3 6 3" xfId="51681"/>
    <cellStyle name="40% - Accent6 2 6 3 7" xfId="21547"/>
    <cellStyle name="40% - Accent6 2 6 3 8" xfId="40608"/>
    <cellStyle name="40% - Accent6 2 6 4" xfId="2195"/>
    <cellStyle name="40% - Accent6 2 6 4 2" xfId="8271"/>
    <cellStyle name="40% - Accent6 2 6 4 2 2" xfId="16553"/>
    <cellStyle name="40% - Accent6 2 6 4 2 2 2" xfId="35615"/>
    <cellStyle name="40% - Accent6 2 6 4 2 2 3" xfId="54676"/>
    <cellStyle name="40% - Accent6 2 6 4 2 3" xfId="27337"/>
    <cellStyle name="40% - Accent6 2 6 4 2 4" xfId="46398"/>
    <cellStyle name="40% - Accent6 2 6 4 3" xfId="10765"/>
    <cellStyle name="40% - Accent6 2 6 4 3 2" xfId="19043"/>
    <cellStyle name="40% - Accent6 2 6 4 3 2 2" xfId="38105"/>
    <cellStyle name="40% - Accent6 2 6 4 3 2 3" xfId="57166"/>
    <cellStyle name="40% - Accent6 2 6 4 3 3" xfId="29827"/>
    <cellStyle name="40% - Accent6 2 6 4 3 4" xfId="48888"/>
    <cellStyle name="40% - Accent6 2 6 4 4" xfId="5234"/>
    <cellStyle name="40% - Accent6 2 6 4 4 2" xfId="24344"/>
    <cellStyle name="40% - Accent6 2 6 4 4 3" xfId="43405"/>
    <cellStyle name="40% - Accent6 2 6 4 5" xfId="13560"/>
    <cellStyle name="40% - Accent6 2 6 4 5 2" xfId="32622"/>
    <cellStyle name="40% - Accent6 2 6 4 5 3" xfId="51683"/>
    <cellStyle name="40% - Accent6 2 6 4 6" xfId="21549"/>
    <cellStyle name="40% - Accent6 2 6 4 7" xfId="40610"/>
    <cellStyle name="40% - Accent6 2 6 5" xfId="2196"/>
    <cellStyle name="40% - Accent6 2 6 5 2" xfId="8272"/>
    <cellStyle name="40% - Accent6 2 6 5 2 2" xfId="16554"/>
    <cellStyle name="40% - Accent6 2 6 5 2 2 2" xfId="35616"/>
    <cellStyle name="40% - Accent6 2 6 5 2 2 3" xfId="54677"/>
    <cellStyle name="40% - Accent6 2 6 5 2 3" xfId="27338"/>
    <cellStyle name="40% - Accent6 2 6 5 2 4" xfId="46399"/>
    <cellStyle name="40% - Accent6 2 6 5 3" xfId="10766"/>
    <cellStyle name="40% - Accent6 2 6 5 3 2" xfId="19044"/>
    <cellStyle name="40% - Accent6 2 6 5 3 2 2" xfId="38106"/>
    <cellStyle name="40% - Accent6 2 6 5 3 2 3" xfId="57167"/>
    <cellStyle name="40% - Accent6 2 6 5 3 3" xfId="29828"/>
    <cellStyle name="40% - Accent6 2 6 5 3 4" xfId="48889"/>
    <cellStyle name="40% - Accent6 2 6 5 4" xfId="5235"/>
    <cellStyle name="40% - Accent6 2 6 5 4 2" xfId="24345"/>
    <cellStyle name="40% - Accent6 2 6 5 4 3" xfId="43406"/>
    <cellStyle name="40% - Accent6 2 6 5 5" xfId="13561"/>
    <cellStyle name="40% - Accent6 2 6 5 5 2" xfId="32623"/>
    <cellStyle name="40% - Accent6 2 6 5 5 3" xfId="51684"/>
    <cellStyle name="40% - Accent6 2 6 5 6" xfId="21550"/>
    <cellStyle name="40% - Accent6 2 6 5 7" xfId="40611"/>
    <cellStyle name="40% - Accent6 2 6 6" xfId="5236"/>
    <cellStyle name="40% - Accent6 2 6 6 2" xfId="13562"/>
    <cellStyle name="40% - Accent6 2 6 6 2 2" xfId="32624"/>
    <cellStyle name="40% - Accent6 2 6 6 2 3" xfId="51685"/>
    <cellStyle name="40% - Accent6 2 6 6 3" xfId="24346"/>
    <cellStyle name="40% - Accent6 2 6 6 4" xfId="43407"/>
    <cellStyle name="40% - Accent6 2 6 7" xfId="5947"/>
    <cellStyle name="40% - Accent6 2 6 7 2" xfId="14229"/>
    <cellStyle name="40% - Accent6 2 6 7 2 2" xfId="33291"/>
    <cellStyle name="40% - Accent6 2 6 7 2 3" xfId="52352"/>
    <cellStyle name="40% - Accent6 2 6 7 3" xfId="25013"/>
    <cellStyle name="40% - Accent6 2 6 7 4" xfId="44074"/>
    <cellStyle name="40% - Accent6 2 6 8" xfId="8266"/>
    <cellStyle name="40% - Accent6 2 6 8 2" xfId="16548"/>
    <cellStyle name="40% - Accent6 2 6 8 2 2" xfId="35610"/>
    <cellStyle name="40% - Accent6 2 6 8 2 3" xfId="54671"/>
    <cellStyle name="40% - Accent6 2 6 8 3" xfId="27332"/>
    <cellStyle name="40% - Accent6 2 6 8 4" xfId="46393"/>
    <cellStyle name="40% - Accent6 2 6 9" xfId="10760"/>
    <cellStyle name="40% - Accent6 2 6 9 2" xfId="19038"/>
    <cellStyle name="40% - Accent6 2 6 9 2 2" xfId="38100"/>
    <cellStyle name="40% - Accent6 2 6 9 2 3" xfId="57161"/>
    <cellStyle name="40% - Accent6 2 6 9 3" xfId="29822"/>
    <cellStyle name="40% - Accent6 2 6 9 4" xfId="48883"/>
    <cellStyle name="40% - Accent6 2 7" xfId="2197"/>
    <cellStyle name="40% - Accent6 2 7 10" xfId="13563"/>
    <cellStyle name="40% - Accent6 2 7 10 2" xfId="32625"/>
    <cellStyle name="40% - Accent6 2 7 10 3" xfId="51686"/>
    <cellStyle name="40% - Accent6 2 7 11" xfId="21551"/>
    <cellStyle name="40% - Accent6 2 7 12" xfId="40612"/>
    <cellStyle name="40% - Accent6 2 7 2" xfId="2198"/>
    <cellStyle name="40% - Accent6 2 7 2 2" xfId="2199"/>
    <cellStyle name="40% - Accent6 2 7 2 2 2" xfId="8275"/>
    <cellStyle name="40% - Accent6 2 7 2 2 2 2" xfId="16557"/>
    <cellStyle name="40% - Accent6 2 7 2 2 2 2 2" xfId="35619"/>
    <cellStyle name="40% - Accent6 2 7 2 2 2 2 3" xfId="54680"/>
    <cellStyle name="40% - Accent6 2 7 2 2 2 3" xfId="27341"/>
    <cellStyle name="40% - Accent6 2 7 2 2 2 4" xfId="46402"/>
    <cellStyle name="40% - Accent6 2 7 2 2 3" xfId="10769"/>
    <cellStyle name="40% - Accent6 2 7 2 2 3 2" xfId="19047"/>
    <cellStyle name="40% - Accent6 2 7 2 2 3 2 2" xfId="38109"/>
    <cellStyle name="40% - Accent6 2 7 2 2 3 2 3" xfId="57170"/>
    <cellStyle name="40% - Accent6 2 7 2 2 3 3" xfId="29831"/>
    <cellStyle name="40% - Accent6 2 7 2 2 3 4" xfId="48892"/>
    <cellStyle name="40% - Accent6 2 7 2 2 4" xfId="5239"/>
    <cellStyle name="40% - Accent6 2 7 2 2 4 2" xfId="24349"/>
    <cellStyle name="40% - Accent6 2 7 2 2 4 3" xfId="43410"/>
    <cellStyle name="40% - Accent6 2 7 2 2 5" xfId="13565"/>
    <cellStyle name="40% - Accent6 2 7 2 2 5 2" xfId="32627"/>
    <cellStyle name="40% - Accent6 2 7 2 2 5 3" xfId="51688"/>
    <cellStyle name="40% - Accent6 2 7 2 2 6" xfId="21553"/>
    <cellStyle name="40% - Accent6 2 7 2 2 7" xfId="40614"/>
    <cellStyle name="40% - Accent6 2 7 2 3" xfId="8274"/>
    <cellStyle name="40% - Accent6 2 7 2 3 2" xfId="16556"/>
    <cellStyle name="40% - Accent6 2 7 2 3 2 2" xfId="35618"/>
    <cellStyle name="40% - Accent6 2 7 2 3 2 3" xfId="54679"/>
    <cellStyle name="40% - Accent6 2 7 2 3 3" xfId="27340"/>
    <cellStyle name="40% - Accent6 2 7 2 3 4" xfId="46401"/>
    <cellStyle name="40% - Accent6 2 7 2 4" xfId="10768"/>
    <cellStyle name="40% - Accent6 2 7 2 4 2" xfId="19046"/>
    <cellStyle name="40% - Accent6 2 7 2 4 2 2" xfId="38108"/>
    <cellStyle name="40% - Accent6 2 7 2 4 2 3" xfId="57169"/>
    <cellStyle name="40% - Accent6 2 7 2 4 3" xfId="29830"/>
    <cellStyle name="40% - Accent6 2 7 2 4 4" xfId="48891"/>
    <cellStyle name="40% - Accent6 2 7 2 5" xfId="5238"/>
    <cellStyle name="40% - Accent6 2 7 2 5 2" xfId="24348"/>
    <cellStyle name="40% - Accent6 2 7 2 5 3" xfId="43409"/>
    <cellStyle name="40% - Accent6 2 7 2 6" xfId="13564"/>
    <cellStyle name="40% - Accent6 2 7 2 6 2" xfId="32626"/>
    <cellStyle name="40% - Accent6 2 7 2 6 3" xfId="51687"/>
    <cellStyle name="40% - Accent6 2 7 2 7" xfId="21552"/>
    <cellStyle name="40% - Accent6 2 7 2 8" xfId="40613"/>
    <cellStyle name="40% - Accent6 2 7 3" xfId="2200"/>
    <cellStyle name="40% - Accent6 2 7 3 2" xfId="8276"/>
    <cellStyle name="40% - Accent6 2 7 3 2 2" xfId="16558"/>
    <cellStyle name="40% - Accent6 2 7 3 2 2 2" xfId="35620"/>
    <cellStyle name="40% - Accent6 2 7 3 2 2 3" xfId="54681"/>
    <cellStyle name="40% - Accent6 2 7 3 2 3" xfId="27342"/>
    <cellStyle name="40% - Accent6 2 7 3 2 4" xfId="46403"/>
    <cellStyle name="40% - Accent6 2 7 3 3" xfId="10770"/>
    <cellStyle name="40% - Accent6 2 7 3 3 2" xfId="19048"/>
    <cellStyle name="40% - Accent6 2 7 3 3 2 2" xfId="38110"/>
    <cellStyle name="40% - Accent6 2 7 3 3 2 3" xfId="57171"/>
    <cellStyle name="40% - Accent6 2 7 3 3 3" xfId="29832"/>
    <cellStyle name="40% - Accent6 2 7 3 3 4" xfId="48893"/>
    <cellStyle name="40% - Accent6 2 7 3 4" xfId="5240"/>
    <cellStyle name="40% - Accent6 2 7 3 4 2" xfId="24350"/>
    <cellStyle name="40% - Accent6 2 7 3 4 3" xfId="43411"/>
    <cellStyle name="40% - Accent6 2 7 3 5" xfId="13566"/>
    <cellStyle name="40% - Accent6 2 7 3 5 2" xfId="32628"/>
    <cellStyle name="40% - Accent6 2 7 3 5 3" xfId="51689"/>
    <cellStyle name="40% - Accent6 2 7 3 6" xfId="21554"/>
    <cellStyle name="40% - Accent6 2 7 3 7" xfId="40615"/>
    <cellStyle name="40% - Accent6 2 7 4" xfId="2201"/>
    <cellStyle name="40% - Accent6 2 7 4 2" xfId="8277"/>
    <cellStyle name="40% - Accent6 2 7 4 2 2" xfId="16559"/>
    <cellStyle name="40% - Accent6 2 7 4 2 2 2" xfId="35621"/>
    <cellStyle name="40% - Accent6 2 7 4 2 2 3" xfId="54682"/>
    <cellStyle name="40% - Accent6 2 7 4 2 3" xfId="27343"/>
    <cellStyle name="40% - Accent6 2 7 4 2 4" xfId="46404"/>
    <cellStyle name="40% - Accent6 2 7 4 3" xfId="10771"/>
    <cellStyle name="40% - Accent6 2 7 4 3 2" xfId="19049"/>
    <cellStyle name="40% - Accent6 2 7 4 3 2 2" xfId="38111"/>
    <cellStyle name="40% - Accent6 2 7 4 3 2 3" xfId="57172"/>
    <cellStyle name="40% - Accent6 2 7 4 3 3" xfId="29833"/>
    <cellStyle name="40% - Accent6 2 7 4 3 4" xfId="48894"/>
    <cellStyle name="40% - Accent6 2 7 4 4" xfId="5241"/>
    <cellStyle name="40% - Accent6 2 7 4 4 2" xfId="24351"/>
    <cellStyle name="40% - Accent6 2 7 4 4 3" xfId="43412"/>
    <cellStyle name="40% - Accent6 2 7 4 5" xfId="13567"/>
    <cellStyle name="40% - Accent6 2 7 4 5 2" xfId="32629"/>
    <cellStyle name="40% - Accent6 2 7 4 5 3" xfId="51690"/>
    <cellStyle name="40% - Accent6 2 7 4 6" xfId="21555"/>
    <cellStyle name="40% - Accent6 2 7 4 7" xfId="40616"/>
    <cellStyle name="40% - Accent6 2 7 5" xfId="5242"/>
    <cellStyle name="40% - Accent6 2 7 5 2" xfId="13568"/>
    <cellStyle name="40% - Accent6 2 7 5 2 2" xfId="32630"/>
    <cellStyle name="40% - Accent6 2 7 5 2 3" xfId="51691"/>
    <cellStyle name="40% - Accent6 2 7 5 3" xfId="24352"/>
    <cellStyle name="40% - Accent6 2 7 5 4" xfId="43413"/>
    <cellStyle name="40% - Accent6 2 7 6" xfId="5733"/>
    <cellStyle name="40% - Accent6 2 7 6 2" xfId="14019"/>
    <cellStyle name="40% - Accent6 2 7 6 2 2" xfId="33081"/>
    <cellStyle name="40% - Accent6 2 7 6 2 3" xfId="52142"/>
    <cellStyle name="40% - Accent6 2 7 6 3" xfId="24803"/>
    <cellStyle name="40% - Accent6 2 7 6 4" xfId="43864"/>
    <cellStyle name="40% - Accent6 2 7 7" xfId="8273"/>
    <cellStyle name="40% - Accent6 2 7 7 2" xfId="16555"/>
    <cellStyle name="40% - Accent6 2 7 7 2 2" xfId="35617"/>
    <cellStyle name="40% - Accent6 2 7 7 2 3" xfId="54678"/>
    <cellStyle name="40% - Accent6 2 7 7 3" xfId="27339"/>
    <cellStyle name="40% - Accent6 2 7 7 4" xfId="46400"/>
    <cellStyle name="40% - Accent6 2 7 8" xfId="10767"/>
    <cellStyle name="40% - Accent6 2 7 8 2" xfId="19045"/>
    <cellStyle name="40% - Accent6 2 7 8 2 2" xfId="38107"/>
    <cellStyle name="40% - Accent6 2 7 8 2 3" xfId="57168"/>
    <cellStyle name="40% - Accent6 2 7 8 3" xfId="29829"/>
    <cellStyle name="40% - Accent6 2 7 8 4" xfId="48890"/>
    <cellStyle name="40% - Accent6 2 7 9" xfId="5237"/>
    <cellStyle name="40% - Accent6 2 7 9 2" xfId="24347"/>
    <cellStyle name="40% - Accent6 2 7 9 3" xfId="43408"/>
    <cellStyle name="40% - Accent6 2 8" xfId="2202"/>
    <cellStyle name="40% - Accent6 2 8 2" xfId="2203"/>
    <cellStyle name="40% - Accent6 2 8 2 2" xfId="8279"/>
    <cellStyle name="40% - Accent6 2 8 2 2 2" xfId="16561"/>
    <cellStyle name="40% - Accent6 2 8 2 2 2 2" xfId="35623"/>
    <cellStyle name="40% - Accent6 2 8 2 2 2 3" xfId="54684"/>
    <cellStyle name="40% - Accent6 2 8 2 2 3" xfId="27345"/>
    <cellStyle name="40% - Accent6 2 8 2 2 4" xfId="46406"/>
    <cellStyle name="40% - Accent6 2 8 2 3" xfId="10773"/>
    <cellStyle name="40% - Accent6 2 8 2 3 2" xfId="19051"/>
    <cellStyle name="40% - Accent6 2 8 2 3 2 2" xfId="38113"/>
    <cellStyle name="40% - Accent6 2 8 2 3 2 3" xfId="57174"/>
    <cellStyle name="40% - Accent6 2 8 2 3 3" xfId="29835"/>
    <cellStyle name="40% - Accent6 2 8 2 3 4" xfId="48896"/>
    <cellStyle name="40% - Accent6 2 8 2 4" xfId="5244"/>
    <cellStyle name="40% - Accent6 2 8 2 4 2" xfId="24354"/>
    <cellStyle name="40% - Accent6 2 8 2 4 3" xfId="43415"/>
    <cellStyle name="40% - Accent6 2 8 2 5" xfId="13570"/>
    <cellStyle name="40% - Accent6 2 8 2 5 2" xfId="32632"/>
    <cellStyle name="40% - Accent6 2 8 2 5 3" xfId="51693"/>
    <cellStyle name="40% - Accent6 2 8 2 6" xfId="21557"/>
    <cellStyle name="40% - Accent6 2 8 2 7" xfId="40618"/>
    <cellStyle name="40% - Accent6 2 8 3" xfId="8278"/>
    <cellStyle name="40% - Accent6 2 8 3 2" xfId="16560"/>
    <cellStyle name="40% - Accent6 2 8 3 2 2" xfId="35622"/>
    <cellStyle name="40% - Accent6 2 8 3 2 3" xfId="54683"/>
    <cellStyle name="40% - Accent6 2 8 3 3" xfId="27344"/>
    <cellStyle name="40% - Accent6 2 8 3 4" xfId="46405"/>
    <cellStyle name="40% - Accent6 2 8 4" xfId="10772"/>
    <cellStyle name="40% - Accent6 2 8 4 2" xfId="19050"/>
    <cellStyle name="40% - Accent6 2 8 4 2 2" xfId="38112"/>
    <cellStyle name="40% - Accent6 2 8 4 2 3" xfId="57173"/>
    <cellStyle name="40% - Accent6 2 8 4 3" xfId="29834"/>
    <cellStyle name="40% - Accent6 2 8 4 4" xfId="48895"/>
    <cellStyle name="40% - Accent6 2 8 5" xfId="5243"/>
    <cellStyle name="40% - Accent6 2 8 5 2" xfId="24353"/>
    <cellStyle name="40% - Accent6 2 8 5 3" xfId="43414"/>
    <cellStyle name="40% - Accent6 2 8 6" xfId="13569"/>
    <cellStyle name="40% - Accent6 2 8 6 2" xfId="32631"/>
    <cellStyle name="40% - Accent6 2 8 6 3" xfId="51692"/>
    <cellStyle name="40% - Accent6 2 8 7" xfId="21556"/>
    <cellStyle name="40% - Accent6 2 8 8" xfId="40617"/>
    <cellStyle name="40% - Accent6 2 9" xfId="2204"/>
    <cellStyle name="40% - Accent6 2 9 2" xfId="2205"/>
    <cellStyle name="40% - Accent6 2 9 2 2" xfId="8281"/>
    <cellStyle name="40% - Accent6 2 9 2 2 2" xfId="16563"/>
    <cellStyle name="40% - Accent6 2 9 2 2 2 2" xfId="35625"/>
    <cellStyle name="40% - Accent6 2 9 2 2 2 3" xfId="54686"/>
    <cellStyle name="40% - Accent6 2 9 2 2 3" xfId="27347"/>
    <cellStyle name="40% - Accent6 2 9 2 2 4" xfId="46408"/>
    <cellStyle name="40% - Accent6 2 9 2 3" xfId="10775"/>
    <cellStyle name="40% - Accent6 2 9 2 3 2" xfId="19053"/>
    <cellStyle name="40% - Accent6 2 9 2 3 2 2" xfId="38115"/>
    <cellStyle name="40% - Accent6 2 9 2 3 2 3" xfId="57176"/>
    <cellStyle name="40% - Accent6 2 9 2 3 3" xfId="29837"/>
    <cellStyle name="40% - Accent6 2 9 2 3 4" xfId="48898"/>
    <cellStyle name="40% - Accent6 2 9 2 4" xfId="5246"/>
    <cellStyle name="40% - Accent6 2 9 2 4 2" xfId="24356"/>
    <cellStyle name="40% - Accent6 2 9 2 4 3" xfId="43417"/>
    <cellStyle name="40% - Accent6 2 9 2 5" xfId="13572"/>
    <cellStyle name="40% - Accent6 2 9 2 5 2" xfId="32634"/>
    <cellStyle name="40% - Accent6 2 9 2 5 3" xfId="51695"/>
    <cellStyle name="40% - Accent6 2 9 2 6" xfId="21559"/>
    <cellStyle name="40% - Accent6 2 9 2 7" xfId="40620"/>
    <cellStyle name="40% - Accent6 2 9 3" xfId="8280"/>
    <cellStyle name="40% - Accent6 2 9 3 2" xfId="16562"/>
    <cellStyle name="40% - Accent6 2 9 3 2 2" xfId="35624"/>
    <cellStyle name="40% - Accent6 2 9 3 2 3" xfId="54685"/>
    <cellStyle name="40% - Accent6 2 9 3 3" xfId="27346"/>
    <cellStyle name="40% - Accent6 2 9 3 4" xfId="46407"/>
    <cellStyle name="40% - Accent6 2 9 4" xfId="10774"/>
    <cellStyle name="40% - Accent6 2 9 4 2" xfId="19052"/>
    <cellStyle name="40% - Accent6 2 9 4 2 2" xfId="38114"/>
    <cellStyle name="40% - Accent6 2 9 4 2 3" xfId="57175"/>
    <cellStyle name="40% - Accent6 2 9 4 3" xfId="29836"/>
    <cellStyle name="40% - Accent6 2 9 4 4" xfId="48897"/>
    <cellStyle name="40% - Accent6 2 9 5" xfId="5245"/>
    <cellStyle name="40% - Accent6 2 9 5 2" xfId="24355"/>
    <cellStyle name="40% - Accent6 2 9 5 3" xfId="43416"/>
    <cellStyle name="40% - Accent6 2 9 6" xfId="13571"/>
    <cellStyle name="40% - Accent6 2 9 6 2" xfId="32633"/>
    <cellStyle name="40% - Accent6 2 9 6 3" xfId="51694"/>
    <cellStyle name="40% - Accent6 2 9 7" xfId="21558"/>
    <cellStyle name="40% - Accent6 2 9 8" xfId="40619"/>
    <cellStyle name="40% - Accent6 20" xfId="5124"/>
    <cellStyle name="40% - Accent6 20 2" xfId="24234"/>
    <cellStyle name="40% - Accent6 20 3" xfId="43295"/>
    <cellStyle name="40% - Accent6 21" xfId="13450"/>
    <cellStyle name="40% - Accent6 21 2" xfId="32512"/>
    <cellStyle name="40% - Accent6 21 3" xfId="51573"/>
    <cellStyle name="40% - Accent6 22" xfId="19353"/>
    <cellStyle name="40% - Accent6 22 2" xfId="38414"/>
    <cellStyle name="40% - Accent6 22 3" xfId="57475"/>
    <cellStyle name="40% - Accent6 23" xfId="21456"/>
    <cellStyle name="40% - Accent6 24" xfId="40517"/>
    <cellStyle name="40% - Accent6 3" xfId="2206"/>
    <cellStyle name="40% - Accent6 3 10" xfId="5660"/>
    <cellStyle name="40% - Accent6 3 10 2" xfId="13947"/>
    <cellStyle name="40% - Accent6 3 10 2 2" xfId="33009"/>
    <cellStyle name="40% - Accent6 3 10 2 3" xfId="52070"/>
    <cellStyle name="40% - Accent6 3 10 3" xfId="24731"/>
    <cellStyle name="40% - Accent6 3 10 4" xfId="43792"/>
    <cellStyle name="40% - Accent6 3 11" xfId="8282"/>
    <cellStyle name="40% - Accent6 3 11 2" xfId="16564"/>
    <cellStyle name="40% - Accent6 3 11 2 2" xfId="35626"/>
    <cellStyle name="40% - Accent6 3 11 2 3" xfId="54687"/>
    <cellStyle name="40% - Accent6 3 11 3" xfId="27348"/>
    <cellStyle name="40% - Accent6 3 11 4" xfId="46409"/>
    <cellStyle name="40% - Accent6 3 12" xfId="10776"/>
    <cellStyle name="40% - Accent6 3 12 2" xfId="19054"/>
    <cellStyle name="40% - Accent6 3 12 2 2" xfId="38116"/>
    <cellStyle name="40% - Accent6 3 12 2 3" xfId="57177"/>
    <cellStyle name="40% - Accent6 3 12 3" xfId="29838"/>
    <cellStyle name="40% - Accent6 3 12 4" xfId="48899"/>
    <cellStyle name="40% - Accent6 3 13" xfId="5247"/>
    <cellStyle name="40% - Accent6 3 13 2" xfId="24357"/>
    <cellStyle name="40% - Accent6 3 13 3" xfId="43418"/>
    <cellStyle name="40% - Accent6 3 14" xfId="13573"/>
    <cellStyle name="40% - Accent6 3 14 2" xfId="32635"/>
    <cellStyle name="40% - Accent6 3 14 3" xfId="51696"/>
    <cellStyle name="40% - Accent6 3 15" xfId="21560"/>
    <cellStyle name="40% - Accent6 3 16" xfId="40621"/>
    <cellStyle name="40% - Accent6 3 2" xfId="2207"/>
    <cellStyle name="40% - Accent6 3 2 10" xfId="5248"/>
    <cellStyle name="40% - Accent6 3 2 10 2" xfId="24358"/>
    <cellStyle name="40% - Accent6 3 2 10 3" xfId="43419"/>
    <cellStyle name="40% - Accent6 3 2 11" xfId="13574"/>
    <cellStyle name="40% - Accent6 3 2 11 2" xfId="32636"/>
    <cellStyle name="40% - Accent6 3 2 11 3" xfId="51697"/>
    <cellStyle name="40% - Accent6 3 2 12" xfId="21561"/>
    <cellStyle name="40% - Accent6 3 2 13" xfId="40622"/>
    <cellStyle name="40% - Accent6 3 2 2" xfId="2208"/>
    <cellStyle name="40% - Accent6 3 2 2 2" xfId="2209"/>
    <cellStyle name="40% - Accent6 3 2 2 2 2" xfId="8285"/>
    <cellStyle name="40% - Accent6 3 2 2 2 2 2" xfId="16567"/>
    <cellStyle name="40% - Accent6 3 2 2 2 2 2 2" xfId="35629"/>
    <cellStyle name="40% - Accent6 3 2 2 2 2 2 3" xfId="54690"/>
    <cellStyle name="40% - Accent6 3 2 2 2 2 3" xfId="27351"/>
    <cellStyle name="40% - Accent6 3 2 2 2 2 4" xfId="46412"/>
    <cellStyle name="40% - Accent6 3 2 2 2 3" xfId="10779"/>
    <cellStyle name="40% - Accent6 3 2 2 2 3 2" xfId="19057"/>
    <cellStyle name="40% - Accent6 3 2 2 2 3 2 2" xfId="38119"/>
    <cellStyle name="40% - Accent6 3 2 2 2 3 2 3" xfId="57180"/>
    <cellStyle name="40% - Accent6 3 2 2 2 3 3" xfId="29841"/>
    <cellStyle name="40% - Accent6 3 2 2 2 3 4" xfId="48902"/>
    <cellStyle name="40% - Accent6 3 2 2 2 4" xfId="5250"/>
    <cellStyle name="40% - Accent6 3 2 2 2 4 2" xfId="24360"/>
    <cellStyle name="40% - Accent6 3 2 2 2 4 3" xfId="43421"/>
    <cellStyle name="40% - Accent6 3 2 2 2 5" xfId="13576"/>
    <cellStyle name="40% - Accent6 3 2 2 2 5 2" xfId="32638"/>
    <cellStyle name="40% - Accent6 3 2 2 2 5 3" xfId="51699"/>
    <cellStyle name="40% - Accent6 3 2 2 2 6" xfId="21563"/>
    <cellStyle name="40% - Accent6 3 2 2 2 7" xfId="40624"/>
    <cellStyle name="40% - Accent6 3 2 2 3" xfId="8284"/>
    <cellStyle name="40% - Accent6 3 2 2 3 2" xfId="16566"/>
    <cellStyle name="40% - Accent6 3 2 2 3 2 2" xfId="35628"/>
    <cellStyle name="40% - Accent6 3 2 2 3 2 3" xfId="54689"/>
    <cellStyle name="40% - Accent6 3 2 2 3 3" xfId="27350"/>
    <cellStyle name="40% - Accent6 3 2 2 3 4" xfId="46411"/>
    <cellStyle name="40% - Accent6 3 2 2 4" xfId="10778"/>
    <cellStyle name="40% - Accent6 3 2 2 4 2" xfId="19056"/>
    <cellStyle name="40% - Accent6 3 2 2 4 2 2" xfId="38118"/>
    <cellStyle name="40% - Accent6 3 2 2 4 2 3" xfId="57179"/>
    <cellStyle name="40% - Accent6 3 2 2 4 3" xfId="29840"/>
    <cellStyle name="40% - Accent6 3 2 2 4 4" xfId="48901"/>
    <cellStyle name="40% - Accent6 3 2 2 5" xfId="5249"/>
    <cellStyle name="40% - Accent6 3 2 2 5 2" xfId="24359"/>
    <cellStyle name="40% - Accent6 3 2 2 5 3" xfId="43420"/>
    <cellStyle name="40% - Accent6 3 2 2 6" xfId="13575"/>
    <cellStyle name="40% - Accent6 3 2 2 6 2" xfId="32637"/>
    <cellStyle name="40% - Accent6 3 2 2 6 3" xfId="51698"/>
    <cellStyle name="40% - Accent6 3 2 2 7" xfId="21562"/>
    <cellStyle name="40% - Accent6 3 2 2 8" xfId="40623"/>
    <cellStyle name="40% - Accent6 3 2 3" xfId="2210"/>
    <cellStyle name="40% - Accent6 3 2 3 2" xfId="2211"/>
    <cellStyle name="40% - Accent6 3 2 3 2 2" xfId="8287"/>
    <cellStyle name="40% - Accent6 3 2 3 2 2 2" xfId="16569"/>
    <cellStyle name="40% - Accent6 3 2 3 2 2 2 2" xfId="35631"/>
    <cellStyle name="40% - Accent6 3 2 3 2 2 2 3" xfId="54692"/>
    <cellStyle name="40% - Accent6 3 2 3 2 2 3" xfId="27353"/>
    <cellStyle name="40% - Accent6 3 2 3 2 2 4" xfId="46414"/>
    <cellStyle name="40% - Accent6 3 2 3 2 3" xfId="10781"/>
    <cellStyle name="40% - Accent6 3 2 3 2 3 2" xfId="19059"/>
    <cellStyle name="40% - Accent6 3 2 3 2 3 2 2" xfId="38121"/>
    <cellStyle name="40% - Accent6 3 2 3 2 3 2 3" xfId="57182"/>
    <cellStyle name="40% - Accent6 3 2 3 2 3 3" xfId="29843"/>
    <cellStyle name="40% - Accent6 3 2 3 2 3 4" xfId="48904"/>
    <cellStyle name="40% - Accent6 3 2 3 2 4" xfId="5252"/>
    <cellStyle name="40% - Accent6 3 2 3 2 4 2" xfId="24362"/>
    <cellStyle name="40% - Accent6 3 2 3 2 4 3" xfId="43423"/>
    <cellStyle name="40% - Accent6 3 2 3 2 5" xfId="13578"/>
    <cellStyle name="40% - Accent6 3 2 3 2 5 2" xfId="32640"/>
    <cellStyle name="40% - Accent6 3 2 3 2 5 3" xfId="51701"/>
    <cellStyle name="40% - Accent6 3 2 3 2 6" xfId="21565"/>
    <cellStyle name="40% - Accent6 3 2 3 2 7" xfId="40626"/>
    <cellStyle name="40% - Accent6 3 2 3 3" xfId="8286"/>
    <cellStyle name="40% - Accent6 3 2 3 3 2" xfId="16568"/>
    <cellStyle name="40% - Accent6 3 2 3 3 2 2" xfId="35630"/>
    <cellStyle name="40% - Accent6 3 2 3 3 2 3" xfId="54691"/>
    <cellStyle name="40% - Accent6 3 2 3 3 3" xfId="27352"/>
    <cellStyle name="40% - Accent6 3 2 3 3 4" xfId="46413"/>
    <cellStyle name="40% - Accent6 3 2 3 4" xfId="10780"/>
    <cellStyle name="40% - Accent6 3 2 3 4 2" xfId="19058"/>
    <cellStyle name="40% - Accent6 3 2 3 4 2 2" xfId="38120"/>
    <cellStyle name="40% - Accent6 3 2 3 4 2 3" xfId="57181"/>
    <cellStyle name="40% - Accent6 3 2 3 4 3" xfId="29842"/>
    <cellStyle name="40% - Accent6 3 2 3 4 4" xfId="48903"/>
    <cellStyle name="40% - Accent6 3 2 3 5" xfId="5251"/>
    <cellStyle name="40% - Accent6 3 2 3 5 2" xfId="24361"/>
    <cellStyle name="40% - Accent6 3 2 3 5 3" xfId="43422"/>
    <cellStyle name="40% - Accent6 3 2 3 6" xfId="13577"/>
    <cellStyle name="40% - Accent6 3 2 3 6 2" xfId="32639"/>
    <cellStyle name="40% - Accent6 3 2 3 6 3" xfId="51700"/>
    <cellStyle name="40% - Accent6 3 2 3 7" xfId="21564"/>
    <cellStyle name="40% - Accent6 3 2 3 8" xfId="40625"/>
    <cellStyle name="40% - Accent6 3 2 4" xfId="2212"/>
    <cellStyle name="40% - Accent6 3 2 4 2" xfId="8288"/>
    <cellStyle name="40% - Accent6 3 2 4 2 2" xfId="16570"/>
    <cellStyle name="40% - Accent6 3 2 4 2 2 2" xfId="35632"/>
    <cellStyle name="40% - Accent6 3 2 4 2 2 3" xfId="54693"/>
    <cellStyle name="40% - Accent6 3 2 4 2 3" xfId="27354"/>
    <cellStyle name="40% - Accent6 3 2 4 2 4" xfId="46415"/>
    <cellStyle name="40% - Accent6 3 2 4 3" xfId="10782"/>
    <cellStyle name="40% - Accent6 3 2 4 3 2" xfId="19060"/>
    <cellStyle name="40% - Accent6 3 2 4 3 2 2" xfId="38122"/>
    <cellStyle name="40% - Accent6 3 2 4 3 2 3" xfId="57183"/>
    <cellStyle name="40% - Accent6 3 2 4 3 3" xfId="29844"/>
    <cellStyle name="40% - Accent6 3 2 4 3 4" xfId="48905"/>
    <cellStyle name="40% - Accent6 3 2 4 4" xfId="5253"/>
    <cellStyle name="40% - Accent6 3 2 4 4 2" xfId="24363"/>
    <cellStyle name="40% - Accent6 3 2 4 4 3" xfId="43424"/>
    <cellStyle name="40% - Accent6 3 2 4 5" xfId="13579"/>
    <cellStyle name="40% - Accent6 3 2 4 5 2" xfId="32641"/>
    <cellStyle name="40% - Accent6 3 2 4 5 3" xfId="51702"/>
    <cellStyle name="40% - Accent6 3 2 4 6" xfId="21566"/>
    <cellStyle name="40% - Accent6 3 2 4 7" xfId="40627"/>
    <cellStyle name="40% - Accent6 3 2 5" xfId="2213"/>
    <cellStyle name="40% - Accent6 3 2 5 2" xfId="8289"/>
    <cellStyle name="40% - Accent6 3 2 5 2 2" xfId="16571"/>
    <cellStyle name="40% - Accent6 3 2 5 2 2 2" xfId="35633"/>
    <cellStyle name="40% - Accent6 3 2 5 2 2 3" xfId="54694"/>
    <cellStyle name="40% - Accent6 3 2 5 2 3" xfId="27355"/>
    <cellStyle name="40% - Accent6 3 2 5 2 4" xfId="46416"/>
    <cellStyle name="40% - Accent6 3 2 5 3" xfId="10783"/>
    <cellStyle name="40% - Accent6 3 2 5 3 2" xfId="19061"/>
    <cellStyle name="40% - Accent6 3 2 5 3 2 2" xfId="38123"/>
    <cellStyle name="40% - Accent6 3 2 5 3 2 3" xfId="57184"/>
    <cellStyle name="40% - Accent6 3 2 5 3 3" xfId="29845"/>
    <cellStyle name="40% - Accent6 3 2 5 3 4" xfId="48906"/>
    <cellStyle name="40% - Accent6 3 2 5 4" xfId="5254"/>
    <cellStyle name="40% - Accent6 3 2 5 4 2" xfId="24364"/>
    <cellStyle name="40% - Accent6 3 2 5 4 3" xfId="43425"/>
    <cellStyle name="40% - Accent6 3 2 5 5" xfId="13580"/>
    <cellStyle name="40% - Accent6 3 2 5 5 2" xfId="32642"/>
    <cellStyle name="40% - Accent6 3 2 5 5 3" xfId="51703"/>
    <cellStyle name="40% - Accent6 3 2 5 6" xfId="21567"/>
    <cellStyle name="40% - Accent6 3 2 5 7" xfId="40628"/>
    <cellStyle name="40% - Accent6 3 2 6" xfId="5255"/>
    <cellStyle name="40% - Accent6 3 2 6 2" xfId="13581"/>
    <cellStyle name="40% - Accent6 3 2 6 2 2" xfId="32643"/>
    <cellStyle name="40% - Accent6 3 2 6 2 3" xfId="51704"/>
    <cellStyle name="40% - Accent6 3 2 6 3" xfId="24365"/>
    <cellStyle name="40% - Accent6 3 2 6 4" xfId="43426"/>
    <cellStyle name="40% - Accent6 3 2 7" xfId="5863"/>
    <cellStyle name="40% - Accent6 3 2 7 2" xfId="14145"/>
    <cellStyle name="40% - Accent6 3 2 7 2 2" xfId="33207"/>
    <cellStyle name="40% - Accent6 3 2 7 2 3" xfId="52268"/>
    <cellStyle name="40% - Accent6 3 2 7 3" xfId="24929"/>
    <cellStyle name="40% - Accent6 3 2 7 4" xfId="43990"/>
    <cellStyle name="40% - Accent6 3 2 8" xfId="8283"/>
    <cellStyle name="40% - Accent6 3 2 8 2" xfId="16565"/>
    <cellStyle name="40% - Accent6 3 2 8 2 2" xfId="35627"/>
    <cellStyle name="40% - Accent6 3 2 8 2 3" xfId="54688"/>
    <cellStyle name="40% - Accent6 3 2 8 3" xfId="27349"/>
    <cellStyle name="40% - Accent6 3 2 8 4" xfId="46410"/>
    <cellStyle name="40% - Accent6 3 2 9" xfId="10777"/>
    <cellStyle name="40% - Accent6 3 2 9 2" xfId="19055"/>
    <cellStyle name="40% - Accent6 3 2 9 2 2" xfId="38117"/>
    <cellStyle name="40% - Accent6 3 2 9 2 3" xfId="57178"/>
    <cellStyle name="40% - Accent6 3 2 9 3" xfId="29839"/>
    <cellStyle name="40% - Accent6 3 2 9 4" xfId="48900"/>
    <cellStyle name="40% - Accent6 3 3" xfId="2214"/>
    <cellStyle name="40% - Accent6 3 3 10" xfId="5256"/>
    <cellStyle name="40% - Accent6 3 3 10 2" xfId="24366"/>
    <cellStyle name="40% - Accent6 3 3 10 3" xfId="43427"/>
    <cellStyle name="40% - Accent6 3 3 11" xfId="13582"/>
    <cellStyle name="40% - Accent6 3 3 11 2" xfId="32644"/>
    <cellStyle name="40% - Accent6 3 3 11 3" xfId="51705"/>
    <cellStyle name="40% - Accent6 3 3 12" xfId="21568"/>
    <cellStyle name="40% - Accent6 3 3 13" xfId="40629"/>
    <cellStyle name="40% - Accent6 3 3 2" xfId="2215"/>
    <cellStyle name="40% - Accent6 3 3 2 2" xfId="2216"/>
    <cellStyle name="40% - Accent6 3 3 2 2 2" xfId="8292"/>
    <cellStyle name="40% - Accent6 3 3 2 2 2 2" xfId="16574"/>
    <cellStyle name="40% - Accent6 3 3 2 2 2 2 2" xfId="35636"/>
    <cellStyle name="40% - Accent6 3 3 2 2 2 2 3" xfId="54697"/>
    <cellStyle name="40% - Accent6 3 3 2 2 2 3" xfId="27358"/>
    <cellStyle name="40% - Accent6 3 3 2 2 2 4" xfId="46419"/>
    <cellStyle name="40% - Accent6 3 3 2 2 3" xfId="10786"/>
    <cellStyle name="40% - Accent6 3 3 2 2 3 2" xfId="19064"/>
    <cellStyle name="40% - Accent6 3 3 2 2 3 2 2" xfId="38126"/>
    <cellStyle name="40% - Accent6 3 3 2 2 3 2 3" xfId="57187"/>
    <cellStyle name="40% - Accent6 3 3 2 2 3 3" xfId="29848"/>
    <cellStyle name="40% - Accent6 3 3 2 2 3 4" xfId="48909"/>
    <cellStyle name="40% - Accent6 3 3 2 2 4" xfId="5258"/>
    <cellStyle name="40% - Accent6 3 3 2 2 4 2" xfId="24368"/>
    <cellStyle name="40% - Accent6 3 3 2 2 4 3" xfId="43429"/>
    <cellStyle name="40% - Accent6 3 3 2 2 5" xfId="13584"/>
    <cellStyle name="40% - Accent6 3 3 2 2 5 2" xfId="32646"/>
    <cellStyle name="40% - Accent6 3 3 2 2 5 3" xfId="51707"/>
    <cellStyle name="40% - Accent6 3 3 2 2 6" xfId="21570"/>
    <cellStyle name="40% - Accent6 3 3 2 2 7" xfId="40631"/>
    <cellStyle name="40% - Accent6 3 3 2 3" xfId="8291"/>
    <cellStyle name="40% - Accent6 3 3 2 3 2" xfId="16573"/>
    <cellStyle name="40% - Accent6 3 3 2 3 2 2" xfId="35635"/>
    <cellStyle name="40% - Accent6 3 3 2 3 2 3" xfId="54696"/>
    <cellStyle name="40% - Accent6 3 3 2 3 3" xfId="27357"/>
    <cellStyle name="40% - Accent6 3 3 2 3 4" xfId="46418"/>
    <cellStyle name="40% - Accent6 3 3 2 4" xfId="10785"/>
    <cellStyle name="40% - Accent6 3 3 2 4 2" xfId="19063"/>
    <cellStyle name="40% - Accent6 3 3 2 4 2 2" xfId="38125"/>
    <cellStyle name="40% - Accent6 3 3 2 4 2 3" xfId="57186"/>
    <cellStyle name="40% - Accent6 3 3 2 4 3" xfId="29847"/>
    <cellStyle name="40% - Accent6 3 3 2 4 4" xfId="48908"/>
    <cellStyle name="40% - Accent6 3 3 2 5" xfId="5257"/>
    <cellStyle name="40% - Accent6 3 3 2 5 2" xfId="24367"/>
    <cellStyle name="40% - Accent6 3 3 2 5 3" xfId="43428"/>
    <cellStyle name="40% - Accent6 3 3 2 6" xfId="13583"/>
    <cellStyle name="40% - Accent6 3 3 2 6 2" xfId="32645"/>
    <cellStyle name="40% - Accent6 3 3 2 6 3" xfId="51706"/>
    <cellStyle name="40% - Accent6 3 3 2 7" xfId="21569"/>
    <cellStyle name="40% - Accent6 3 3 2 8" xfId="40630"/>
    <cellStyle name="40% - Accent6 3 3 3" xfId="2217"/>
    <cellStyle name="40% - Accent6 3 3 3 2" xfId="2218"/>
    <cellStyle name="40% - Accent6 3 3 3 2 2" xfId="8294"/>
    <cellStyle name="40% - Accent6 3 3 3 2 2 2" xfId="16576"/>
    <cellStyle name="40% - Accent6 3 3 3 2 2 2 2" xfId="35638"/>
    <cellStyle name="40% - Accent6 3 3 3 2 2 2 3" xfId="54699"/>
    <cellStyle name="40% - Accent6 3 3 3 2 2 3" xfId="27360"/>
    <cellStyle name="40% - Accent6 3 3 3 2 2 4" xfId="46421"/>
    <cellStyle name="40% - Accent6 3 3 3 2 3" xfId="10788"/>
    <cellStyle name="40% - Accent6 3 3 3 2 3 2" xfId="19066"/>
    <cellStyle name="40% - Accent6 3 3 3 2 3 2 2" xfId="38128"/>
    <cellStyle name="40% - Accent6 3 3 3 2 3 2 3" xfId="57189"/>
    <cellStyle name="40% - Accent6 3 3 3 2 3 3" xfId="29850"/>
    <cellStyle name="40% - Accent6 3 3 3 2 3 4" xfId="48911"/>
    <cellStyle name="40% - Accent6 3 3 3 2 4" xfId="5260"/>
    <cellStyle name="40% - Accent6 3 3 3 2 4 2" xfId="24370"/>
    <cellStyle name="40% - Accent6 3 3 3 2 4 3" xfId="43431"/>
    <cellStyle name="40% - Accent6 3 3 3 2 5" xfId="13586"/>
    <cellStyle name="40% - Accent6 3 3 3 2 5 2" xfId="32648"/>
    <cellStyle name="40% - Accent6 3 3 3 2 5 3" xfId="51709"/>
    <cellStyle name="40% - Accent6 3 3 3 2 6" xfId="21572"/>
    <cellStyle name="40% - Accent6 3 3 3 2 7" xfId="40633"/>
    <cellStyle name="40% - Accent6 3 3 3 3" xfId="8293"/>
    <cellStyle name="40% - Accent6 3 3 3 3 2" xfId="16575"/>
    <cellStyle name="40% - Accent6 3 3 3 3 2 2" xfId="35637"/>
    <cellStyle name="40% - Accent6 3 3 3 3 2 3" xfId="54698"/>
    <cellStyle name="40% - Accent6 3 3 3 3 3" xfId="27359"/>
    <cellStyle name="40% - Accent6 3 3 3 3 4" xfId="46420"/>
    <cellStyle name="40% - Accent6 3 3 3 4" xfId="10787"/>
    <cellStyle name="40% - Accent6 3 3 3 4 2" xfId="19065"/>
    <cellStyle name="40% - Accent6 3 3 3 4 2 2" xfId="38127"/>
    <cellStyle name="40% - Accent6 3 3 3 4 2 3" xfId="57188"/>
    <cellStyle name="40% - Accent6 3 3 3 4 3" xfId="29849"/>
    <cellStyle name="40% - Accent6 3 3 3 4 4" xfId="48910"/>
    <cellStyle name="40% - Accent6 3 3 3 5" xfId="5259"/>
    <cellStyle name="40% - Accent6 3 3 3 5 2" xfId="24369"/>
    <cellStyle name="40% - Accent6 3 3 3 5 3" xfId="43430"/>
    <cellStyle name="40% - Accent6 3 3 3 6" xfId="13585"/>
    <cellStyle name="40% - Accent6 3 3 3 6 2" xfId="32647"/>
    <cellStyle name="40% - Accent6 3 3 3 6 3" xfId="51708"/>
    <cellStyle name="40% - Accent6 3 3 3 7" xfId="21571"/>
    <cellStyle name="40% - Accent6 3 3 3 8" xfId="40632"/>
    <cellStyle name="40% - Accent6 3 3 4" xfId="2219"/>
    <cellStyle name="40% - Accent6 3 3 4 2" xfId="8295"/>
    <cellStyle name="40% - Accent6 3 3 4 2 2" xfId="16577"/>
    <cellStyle name="40% - Accent6 3 3 4 2 2 2" xfId="35639"/>
    <cellStyle name="40% - Accent6 3 3 4 2 2 3" xfId="54700"/>
    <cellStyle name="40% - Accent6 3 3 4 2 3" xfId="27361"/>
    <cellStyle name="40% - Accent6 3 3 4 2 4" xfId="46422"/>
    <cellStyle name="40% - Accent6 3 3 4 3" xfId="10789"/>
    <cellStyle name="40% - Accent6 3 3 4 3 2" xfId="19067"/>
    <cellStyle name="40% - Accent6 3 3 4 3 2 2" xfId="38129"/>
    <cellStyle name="40% - Accent6 3 3 4 3 2 3" xfId="57190"/>
    <cellStyle name="40% - Accent6 3 3 4 3 3" xfId="29851"/>
    <cellStyle name="40% - Accent6 3 3 4 3 4" xfId="48912"/>
    <cellStyle name="40% - Accent6 3 3 4 4" xfId="5261"/>
    <cellStyle name="40% - Accent6 3 3 4 4 2" xfId="24371"/>
    <cellStyle name="40% - Accent6 3 3 4 4 3" xfId="43432"/>
    <cellStyle name="40% - Accent6 3 3 4 5" xfId="13587"/>
    <cellStyle name="40% - Accent6 3 3 4 5 2" xfId="32649"/>
    <cellStyle name="40% - Accent6 3 3 4 5 3" xfId="51710"/>
    <cellStyle name="40% - Accent6 3 3 4 6" xfId="21573"/>
    <cellStyle name="40% - Accent6 3 3 4 7" xfId="40634"/>
    <cellStyle name="40% - Accent6 3 3 5" xfId="2220"/>
    <cellStyle name="40% - Accent6 3 3 5 2" xfId="8296"/>
    <cellStyle name="40% - Accent6 3 3 5 2 2" xfId="16578"/>
    <cellStyle name="40% - Accent6 3 3 5 2 2 2" xfId="35640"/>
    <cellStyle name="40% - Accent6 3 3 5 2 2 3" xfId="54701"/>
    <cellStyle name="40% - Accent6 3 3 5 2 3" xfId="27362"/>
    <cellStyle name="40% - Accent6 3 3 5 2 4" xfId="46423"/>
    <cellStyle name="40% - Accent6 3 3 5 3" xfId="10790"/>
    <cellStyle name="40% - Accent6 3 3 5 3 2" xfId="19068"/>
    <cellStyle name="40% - Accent6 3 3 5 3 2 2" xfId="38130"/>
    <cellStyle name="40% - Accent6 3 3 5 3 2 3" xfId="57191"/>
    <cellStyle name="40% - Accent6 3 3 5 3 3" xfId="29852"/>
    <cellStyle name="40% - Accent6 3 3 5 3 4" xfId="48913"/>
    <cellStyle name="40% - Accent6 3 3 5 4" xfId="5262"/>
    <cellStyle name="40% - Accent6 3 3 5 4 2" xfId="24372"/>
    <cellStyle name="40% - Accent6 3 3 5 4 3" xfId="43433"/>
    <cellStyle name="40% - Accent6 3 3 5 5" xfId="13588"/>
    <cellStyle name="40% - Accent6 3 3 5 5 2" xfId="32650"/>
    <cellStyle name="40% - Accent6 3 3 5 5 3" xfId="51711"/>
    <cellStyle name="40% - Accent6 3 3 5 6" xfId="21574"/>
    <cellStyle name="40% - Accent6 3 3 5 7" xfId="40635"/>
    <cellStyle name="40% - Accent6 3 3 6" xfId="5263"/>
    <cellStyle name="40% - Accent6 3 3 6 2" xfId="13589"/>
    <cellStyle name="40% - Accent6 3 3 6 2 2" xfId="32651"/>
    <cellStyle name="40% - Accent6 3 3 6 2 3" xfId="51712"/>
    <cellStyle name="40% - Accent6 3 3 6 3" xfId="24373"/>
    <cellStyle name="40% - Accent6 3 3 6 4" xfId="43434"/>
    <cellStyle name="40% - Accent6 3 3 7" xfId="5961"/>
    <cellStyle name="40% - Accent6 3 3 7 2" xfId="14243"/>
    <cellStyle name="40% - Accent6 3 3 7 2 2" xfId="33305"/>
    <cellStyle name="40% - Accent6 3 3 7 2 3" xfId="52366"/>
    <cellStyle name="40% - Accent6 3 3 7 3" xfId="25027"/>
    <cellStyle name="40% - Accent6 3 3 7 4" xfId="44088"/>
    <cellStyle name="40% - Accent6 3 3 8" xfId="8290"/>
    <cellStyle name="40% - Accent6 3 3 8 2" xfId="16572"/>
    <cellStyle name="40% - Accent6 3 3 8 2 2" xfId="35634"/>
    <cellStyle name="40% - Accent6 3 3 8 2 3" xfId="54695"/>
    <cellStyle name="40% - Accent6 3 3 8 3" xfId="27356"/>
    <cellStyle name="40% - Accent6 3 3 8 4" xfId="46417"/>
    <cellStyle name="40% - Accent6 3 3 9" xfId="10784"/>
    <cellStyle name="40% - Accent6 3 3 9 2" xfId="19062"/>
    <cellStyle name="40% - Accent6 3 3 9 2 2" xfId="38124"/>
    <cellStyle name="40% - Accent6 3 3 9 2 3" xfId="57185"/>
    <cellStyle name="40% - Accent6 3 3 9 3" xfId="29846"/>
    <cellStyle name="40% - Accent6 3 3 9 4" xfId="48907"/>
    <cellStyle name="40% - Accent6 3 4" xfId="2221"/>
    <cellStyle name="40% - Accent6 3 4 10" xfId="13590"/>
    <cellStyle name="40% - Accent6 3 4 10 2" xfId="32652"/>
    <cellStyle name="40% - Accent6 3 4 10 3" xfId="51713"/>
    <cellStyle name="40% - Accent6 3 4 11" xfId="21575"/>
    <cellStyle name="40% - Accent6 3 4 12" xfId="40636"/>
    <cellStyle name="40% - Accent6 3 4 2" xfId="2222"/>
    <cellStyle name="40% - Accent6 3 4 2 2" xfId="2223"/>
    <cellStyle name="40% - Accent6 3 4 2 2 2" xfId="8299"/>
    <cellStyle name="40% - Accent6 3 4 2 2 2 2" xfId="16581"/>
    <cellStyle name="40% - Accent6 3 4 2 2 2 2 2" xfId="35643"/>
    <cellStyle name="40% - Accent6 3 4 2 2 2 2 3" xfId="54704"/>
    <cellStyle name="40% - Accent6 3 4 2 2 2 3" xfId="27365"/>
    <cellStyle name="40% - Accent6 3 4 2 2 2 4" xfId="46426"/>
    <cellStyle name="40% - Accent6 3 4 2 2 3" xfId="10793"/>
    <cellStyle name="40% - Accent6 3 4 2 2 3 2" xfId="19071"/>
    <cellStyle name="40% - Accent6 3 4 2 2 3 2 2" xfId="38133"/>
    <cellStyle name="40% - Accent6 3 4 2 2 3 2 3" xfId="57194"/>
    <cellStyle name="40% - Accent6 3 4 2 2 3 3" xfId="29855"/>
    <cellStyle name="40% - Accent6 3 4 2 2 3 4" xfId="48916"/>
    <cellStyle name="40% - Accent6 3 4 2 2 4" xfId="5266"/>
    <cellStyle name="40% - Accent6 3 4 2 2 4 2" xfId="24376"/>
    <cellStyle name="40% - Accent6 3 4 2 2 4 3" xfId="43437"/>
    <cellStyle name="40% - Accent6 3 4 2 2 5" xfId="13592"/>
    <cellStyle name="40% - Accent6 3 4 2 2 5 2" xfId="32654"/>
    <cellStyle name="40% - Accent6 3 4 2 2 5 3" xfId="51715"/>
    <cellStyle name="40% - Accent6 3 4 2 2 6" xfId="21577"/>
    <cellStyle name="40% - Accent6 3 4 2 2 7" xfId="40638"/>
    <cellStyle name="40% - Accent6 3 4 2 3" xfId="8298"/>
    <cellStyle name="40% - Accent6 3 4 2 3 2" xfId="16580"/>
    <cellStyle name="40% - Accent6 3 4 2 3 2 2" xfId="35642"/>
    <cellStyle name="40% - Accent6 3 4 2 3 2 3" xfId="54703"/>
    <cellStyle name="40% - Accent6 3 4 2 3 3" xfId="27364"/>
    <cellStyle name="40% - Accent6 3 4 2 3 4" xfId="46425"/>
    <cellStyle name="40% - Accent6 3 4 2 4" xfId="10792"/>
    <cellStyle name="40% - Accent6 3 4 2 4 2" xfId="19070"/>
    <cellStyle name="40% - Accent6 3 4 2 4 2 2" xfId="38132"/>
    <cellStyle name="40% - Accent6 3 4 2 4 2 3" xfId="57193"/>
    <cellStyle name="40% - Accent6 3 4 2 4 3" xfId="29854"/>
    <cellStyle name="40% - Accent6 3 4 2 4 4" xfId="48915"/>
    <cellStyle name="40% - Accent6 3 4 2 5" xfId="5265"/>
    <cellStyle name="40% - Accent6 3 4 2 5 2" xfId="24375"/>
    <cellStyle name="40% - Accent6 3 4 2 5 3" xfId="43436"/>
    <cellStyle name="40% - Accent6 3 4 2 6" xfId="13591"/>
    <cellStyle name="40% - Accent6 3 4 2 6 2" xfId="32653"/>
    <cellStyle name="40% - Accent6 3 4 2 6 3" xfId="51714"/>
    <cellStyle name="40% - Accent6 3 4 2 7" xfId="21576"/>
    <cellStyle name="40% - Accent6 3 4 2 8" xfId="40637"/>
    <cellStyle name="40% - Accent6 3 4 3" xfId="2224"/>
    <cellStyle name="40% - Accent6 3 4 3 2" xfId="8300"/>
    <cellStyle name="40% - Accent6 3 4 3 2 2" xfId="16582"/>
    <cellStyle name="40% - Accent6 3 4 3 2 2 2" xfId="35644"/>
    <cellStyle name="40% - Accent6 3 4 3 2 2 3" xfId="54705"/>
    <cellStyle name="40% - Accent6 3 4 3 2 3" xfId="27366"/>
    <cellStyle name="40% - Accent6 3 4 3 2 4" xfId="46427"/>
    <cellStyle name="40% - Accent6 3 4 3 3" xfId="10794"/>
    <cellStyle name="40% - Accent6 3 4 3 3 2" xfId="19072"/>
    <cellStyle name="40% - Accent6 3 4 3 3 2 2" xfId="38134"/>
    <cellStyle name="40% - Accent6 3 4 3 3 2 3" xfId="57195"/>
    <cellStyle name="40% - Accent6 3 4 3 3 3" xfId="29856"/>
    <cellStyle name="40% - Accent6 3 4 3 3 4" xfId="48917"/>
    <cellStyle name="40% - Accent6 3 4 3 4" xfId="5267"/>
    <cellStyle name="40% - Accent6 3 4 3 4 2" xfId="24377"/>
    <cellStyle name="40% - Accent6 3 4 3 4 3" xfId="43438"/>
    <cellStyle name="40% - Accent6 3 4 3 5" xfId="13593"/>
    <cellStyle name="40% - Accent6 3 4 3 5 2" xfId="32655"/>
    <cellStyle name="40% - Accent6 3 4 3 5 3" xfId="51716"/>
    <cellStyle name="40% - Accent6 3 4 3 6" xfId="21578"/>
    <cellStyle name="40% - Accent6 3 4 3 7" xfId="40639"/>
    <cellStyle name="40% - Accent6 3 4 4" xfId="2225"/>
    <cellStyle name="40% - Accent6 3 4 4 2" xfId="8301"/>
    <cellStyle name="40% - Accent6 3 4 4 2 2" xfId="16583"/>
    <cellStyle name="40% - Accent6 3 4 4 2 2 2" xfId="35645"/>
    <cellStyle name="40% - Accent6 3 4 4 2 2 3" xfId="54706"/>
    <cellStyle name="40% - Accent6 3 4 4 2 3" xfId="27367"/>
    <cellStyle name="40% - Accent6 3 4 4 2 4" xfId="46428"/>
    <cellStyle name="40% - Accent6 3 4 4 3" xfId="10795"/>
    <cellStyle name="40% - Accent6 3 4 4 3 2" xfId="19073"/>
    <cellStyle name="40% - Accent6 3 4 4 3 2 2" xfId="38135"/>
    <cellStyle name="40% - Accent6 3 4 4 3 2 3" xfId="57196"/>
    <cellStyle name="40% - Accent6 3 4 4 3 3" xfId="29857"/>
    <cellStyle name="40% - Accent6 3 4 4 3 4" xfId="48918"/>
    <cellStyle name="40% - Accent6 3 4 4 4" xfId="5268"/>
    <cellStyle name="40% - Accent6 3 4 4 4 2" xfId="24378"/>
    <cellStyle name="40% - Accent6 3 4 4 4 3" xfId="43439"/>
    <cellStyle name="40% - Accent6 3 4 4 5" xfId="13594"/>
    <cellStyle name="40% - Accent6 3 4 4 5 2" xfId="32656"/>
    <cellStyle name="40% - Accent6 3 4 4 5 3" xfId="51717"/>
    <cellStyle name="40% - Accent6 3 4 4 6" xfId="21579"/>
    <cellStyle name="40% - Accent6 3 4 4 7" xfId="40640"/>
    <cellStyle name="40% - Accent6 3 4 5" xfId="5269"/>
    <cellStyle name="40% - Accent6 3 4 5 2" xfId="13595"/>
    <cellStyle name="40% - Accent6 3 4 5 2 2" xfId="32657"/>
    <cellStyle name="40% - Accent6 3 4 5 2 3" xfId="51718"/>
    <cellStyle name="40% - Accent6 3 4 5 3" xfId="24379"/>
    <cellStyle name="40% - Accent6 3 4 5 4" xfId="43440"/>
    <cellStyle name="40% - Accent6 3 4 6" xfId="5777"/>
    <cellStyle name="40% - Accent6 3 4 6 2" xfId="14059"/>
    <cellStyle name="40% - Accent6 3 4 6 2 2" xfId="33121"/>
    <cellStyle name="40% - Accent6 3 4 6 2 3" xfId="52182"/>
    <cellStyle name="40% - Accent6 3 4 6 3" xfId="24843"/>
    <cellStyle name="40% - Accent6 3 4 6 4" xfId="43904"/>
    <cellStyle name="40% - Accent6 3 4 7" xfId="8297"/>
    <cellStyle name="40% - Accent6 3 4 7 2" xfId="16579"/>
    <cellStyle name="40% - Accent6 3 4 7 2 2" xfId="35641"/>
    <cellStyle name="40% - Accent6 3 4 7 2 3" xfId="54702"/>
    <cellStyle name="40% - Accent6 3 4 7 3" xfId="27363"/>
    <cellStyle name="40% - Accent6 3 4 7 4" xfId="46424"/>
    <cellStyle name="40% - Accent6 3 4 8" xfId="10791"/>
    <cellStyle name="40% - Accent6 3 4 8 2" xfId="19069"/>
    <cellStyle name="40% - Accent6 3 4 8 2 2" xfId="38131"/>
    <cellStyle name="40% - Accent6 3 4 8 2 3" xfId="57192"/>
    <cellStyle name="40% - Accent6 3 4 8 3" xfId="29853"/>
    <cellStyle name="40% - Accent6 3 4 8 4" xfId="48914"/>
    <cellStyle name="40% - Accent6 3 4 9" xfId="5264"/>
    <cellStyle name="40% - Accent6 3 4 9 2" xfId="24374"/>
    <cellStyle name="40% - Accent6 3 4 9 3" xfId="43435"/>
    <cellStyle name="40% - Accent6 3 5" xfId="2226"/>
    <cellStyle name="40% - Accent6 3 5 2" xfId="2227"/>
    <cellStyle name="40% - Accent6 3 5 2 2" xfId="8303"/>
    <cellStyle name="40% - Accent6 3 5 2 2 2" xfId="16585"/>
    <cellStyle name="40% - Accent6 3 5 2 2 2 2" xfId="35647"/>
    <cellStyle name="40% - Accent6 3 5 2 2 2 3" xfId="54708"/>
    <cellStyle name="40% - Accent6 3 5 2 2 3" xfId="27369"/>
    <cellStyle name="40% - Accent6 3 5 2 2 4" xfId="46430"/>
    <cellStyle name="40% - Accent6 3 5 2 3" xfId="10797"/>
    <cellStyle name="40% - Accent6 3 5 2 3 2" xfId="19075"/>
    <cellStyle name="40% - Accent6 3 5 2 3 2 2" xfId="38137"/>
    <cellStyle name="40% - Accent6 3 5 2 3 2 3" xfId="57198"/>
    <cellStyle name="40% - Accent6 3 5 2 3 3" xfId="29859"/>
    <cellStyle name="40% - Accent6 3 5 2 3 4" xfId="48920"/>
    <cellStyle name="40% - Accent6 3 5 2 4" xfId="5271"/>
    <cellStyle name="40% - Accent6 3 5 2 4 2" xfId="24381"/>
    <cellStyle name="40% - Accent6 3 5 2 4 3" xfId="43442"/>
    <cellStyle name="40% - Accent6 3 5 2 5" xfId="13597"/>
    <cellStyle name="40% - Accent6 3 5 2 5 2" xfId="32659"/>
    <cellStyle name="40% - Accent6 3 5 2 5 3" xfId="51720"/>
    <cellStyle name="40% - Accent6 3 5 2 6" xfId="21581"/>
    <cellStyle name="40% - Accent6 3 5 2 7" xfId="40642"/>
    <cellStyle name="40% - Accent6 3 5 3" xfId="8302"/>
    <cellStyle name="40% - Accent6 3 5 3 2" xfId="16584"/>
    <cellStyle name="40% - Accent6 3 5 3 2 2" xfId="35646"/>
    <cellStyle name="40% - Accent6 3 5 3 2 3" xfId="54707"/>
    <cellStyle name="40% - Accent6 3 5 3 3" xfId="27368"/>
    <cellStyle name="40% - Accent6 3 5 3 4" xfId="46429"/>
    <cellStyle name="40% - Accent6 3 5 4" xfId="10796"/>
    <cellStyle name="40% - Accent6 3 5 4 2" xfId="19074"/>
    <cellStyle name="40% - Accent6 3 5 4 2 2" xfId="38136"/>
    <cellStyle name="40% - Accent6 3 5 4 2 3" xfId="57197"/>
    <cellStyle name="40% - Accent6 3 5 4 3" xfId="29858"/>
    <cellStyle name="40% - Accent6 3 5 4 4" xfId="48919"/>
    <cellStyle name="40% - Accent6 3 5 5" xfId="5270"/>
    <cellStyle name="40% - Accent6 3 5 5 2" xfId="24380"/>
    <cellStyle name="40% - Accent6 3 5 5 3" xfId="43441"/>
    <cellStyle name="40% - Accent6 3 5 6" xfId="13596"/>
    <cellStyle name="40% - Accent6 3 5 6 2" xfId="32658"/>
    <cellStyle name="40% - Accent6 3 5 6 3" xfId="51719"/>
    <cellStyle name="40% - Accent6 3 5 7" xfId="21580"/>
    <cellStyle name="40% - Accent6 3 5 8" xfId="40641"/>
    <cellStyle name="40% - Accent6 3 6" xfId="2228"/>
    <cellStyle name="40% - Accent6 3 6 2" xfId="2229"/>
    <cellStyle name="40% - Accent6 3 6 2 2" xfId="8305"/>
    <cellStyle name="40% - Accent6 3 6 2 2 2" xfId="16587"/>
    <cellStyle name="40% - Accent6 3 6 2 2 2 2" xfId="35649"/>
    <cellStyle name="40% - Accent6 3 6 2 2 2 3" xfId="54710"/>
    <cellStyle name="40% - Accent6 3 6 2 2 3" xfId="27371"/>
    <cellStyle name="40% - Accent6 3 6 2 2 4" xfId="46432"/>
    <cellStyle name="40% - Accent6 3 6 2 3" xfId="10799"/>
    <cellStyle name="40% - Accent6 3 6 2 3 2" xfId="19077"/>
    <cellStyle name="40% - Accent6 3 6 2 3 2 2" xfId="38139"/>
    <cellStyle name="40% - Accent6 3 6 2 3 2 3" xfId="57200"/>
    <cellStyle name="40% - Accent6 3 6 2 3 3" xfId="29861"/>
    <cellStyle name="40% - Accent6 3 6 2 3 4" xfId="48922"/>
    <cellStyle name="40% - Accent6 3 6 2 4" xfId="5273"/>
    <cellStyle name="40% - Accent6 3 6 2 4 2" xfId="24383"/>
    <cellStyle name="40% - Accent6 3 6 2 4 3" xfId="43444"/>
    <cellStyle name="40% - Accent6 3 6 2 5" xfId="13599"/>
    <cellStyle name="40% - Accent6 3 6 2 5 2" xfId="32661"/>
    <cellStyle name="40% - Accent6 3 6 2 5 3" xfId="51722"/>
    <cellStyle name="40% - Accent6 3 6 2 6" xfId="21583"/>
    <cellStyle name="40% - Accent6 3 6 2 7" xfId="40644"/>
    <cellStyle name="40% - Accent6 3 6 3" xfId="8304"/>
    <cellStyle name="40% - Accent6 3 6 3 2" xfId="16586"/>
    <cellStyle name="40% - Accent6 3 6 3 2 2" xfId="35648"/>
    <cellStyle name="40% - Accent6 3 6 3 2 3" xfId="54709"/>
    <cellStyle name="40% - Accent6 3 6 3 3" xfId="27370"/>
    <cellStyle name="40% - Accent6 3 6 3 4" xfId="46431"/>
    <cellStyle name="40% - Accent6 3 6 4" xfId="10798"/>
    <cellStyle name="40% - Accent6 3 6 4 2" xfId="19076"/>
    <cellStyle name="40% - Accent6 3 6 4 2 2" xfId="38138"/>
    <cellStyle name="40% - Accent6 3 6 4 2 3" xfId="57199"/>
    <cellStyle name="40% - Accent6 3 6 4 3" xfId="29860"/>
    <cellStyle name="40% - Accent6 3 6 4 4" xfId="48921"/>
    <cellStyle name="40% - Accent6 3 6 5" xfId="5272"/>
    <cellStyle name="40% - Accent6 3 6 5 2" xfId="24382"/>
    <cellStyle name="40% - Accent6 3 6 5 3" xfId="43443"/>
    <cellStyle name="40% - Accent6 3 6 6" xfId="13598"/>
    <cellStyle name="40% - Accent6 3 6 6 2" xfId="32660"/>
    <cellStyle name="40% - Accent6 3 6 6 3" xfId="51721"/>
    <cellStyle name="40% - Accent6 3 6 7" xfId="21582"/>
    <cellStyle name="40% - Accent6 3 6 8" xfId="40643"/>
    <cellStyle name="40% - Accent6 3 7" xfId="2230"/>
    <cellStyle name="40% - Accent6 3 7 2" xfId="8306"/>
    <cellStyle name="40% - Accent6 3 7 2 2" xfId="16588"/>
    <cellStyle name="40% - Accent6 3 7 2 2 2" xfId="35650"/>
    <cellStyle name="40% - Accent6 3 7 2 2 3" xfId="54711"/>
    <cellStyle name="40% - Accent6 3 7 2 3" xfId="27372"/>
    <cellStyle name="40% - Accent6 3 7 2 4" xfId="46433"/>
    <cellStyle name="40% - Accent6 3 7 3" xfId="10800"/>
    <cellStyle name="40% - Accent6 3 7 3 2" xfId="19078"/>
    <cellStyle name="40% - Accent6 3 7 3 2 2" xfId="38140"/>
    <cellStyle name="40% - Accent6 3 7 3 2 3" xfId="57201"/>
    <cellStyle name="40% - Accent6 3 7 3 3" xfId="29862"/>
    <cellStyle name="40% - Accent6 3 7 3 4" xfId="48923"/>
    <cellStyle name="40% - Accent6 3 7 4" xfId="5274"/>
    <cellStyle name="40% - Accent6 3 7 4 2" xfId="24384"/>
    <cellStyle name="40% - Accent6 3 7 4 3" xfId="43445"/>
    <cellStyle name="40% - Accent6 3 7 5" xfId="13600"/>
    <cellStyle name="40% - Accent6 3 7 5 2" xfId="32662"/>
    <cellStyle name="40% - Accent6 3 7 5 3" xfId="51723"/>
    <cellStyle name="40% - Accent6 3 7 6" xfId="21584"/>
    <cellStyle name="40% - Accent6 3 7 7" xfId="40645"/>
    <cellStyle name="40% - Accent6 3 8" xfId="2231"/>
    <cellStyle name="40% - Accent6 3 8 2" xfId="8307"/>
    <cellStyle name="40% - Accent6 3 8 2 2" xfId="16589"/>
    <cellStyle name="40% - Accent6 3 8 2 2 2" xfId="35651"/>
    <cellStyle name="40% - Accent6 3 8 2 2 3" xfId="54712"/>
    <cellStyle name="40% - Accent6 3 8 2 3" xfId="27373"/>
    <cellStyle name="40% - Accent6 3 8 2 4" xfId="46434"/>
    <cellStyle name="40% - Accent6 3 8 3" xfId="10801"/>
    <cellStyle name="40% - Accent6 3 8 3 2" xfId="19079"/>
    <cellStyle name="40% - Accent6 3 8 3 2 2" xfId="38141"/>
    <cellStyle name="40% - Accent6 3 8 3 2 3" xfId="57202"/>
    <cellStyle name="40% - Accent6 3 8 3 3" xfId="29863"/>
    <cellStyle name="40% - Accent6 3 8 3 4" xfId="48924"/>
    <cellStyle name="40% - Accent6 3 8 4" xfId="5275"/>
    <cellStyle name="40% - Accent6 3 8 4 2" xfId="24385"/>
    <cellStyle name="40% - Accent6 3 8 4 3" xfId="43446"/>
    <cellStyle name="40% - Accent6 3 8 5" xfId="13601"/>
    <cellStyle name="40% - Accent6 3 8 5 2" xfId="32663"/>
    <cellStyle name="40% - Accent6 3 8 5 3" xfId="51724"/>
    <cellStyle name="40% - Accent6 3 8 6" xfId="21585"/>
    <cellStyle name="40% - Accent6 3 8 7" xfId="40646"/>
    <cellStyle name="40% - Accent6 3 9" xfId="5276"/>
    <cellStyle name="40% - Accent6 3 9 2" xfId="13602"/>
    <cellStyle name="40% - Accent6 3 9 2 2" xfId="32664"/>
    <cellStyle name="40% - Accent6 3 9 2 3" xfId="51725"/>
    <cellStyle name="40% - Accent6 3 9 3" xfId="24386"/>
    <cellStyle name="40% - Accent6 3 9 4" xfId="43447"/>
    <cellStyle name="40% - Accent6 4" xfId="2232"/>
    <cellStyle name="40% - Accent6 4 10" xfId="5689"/>
    <cellStyle name="40% - Accent6 4 10 2" xfId="13975"/>
    <cellStyle name="40% - Accent6 4 10 2 2" xfId="33037"/>
    <cellStyle name="40% - Accent6 4 10 2 3" xfId="52098"/>
    <cellStyle name="40% - Accent6 4 10 3" xfId="24759"/>
    <cellStyle name="40% - Accent6 4 10 4" xfId="43820"/>
    <cellStyle name="40% - Accent6 4 11" xfId="8308"/>
    <cellStyle name="40% - Accent6 4 11 2" xfId="16590"/>
    <cellStyle name="40% - Accent6 4 11 2 2" xfId="35652"/>
    <cellStyle name="40% - Accent6 4 11 2 3" xfId="54713"/>
    <cellStyle name="40% - Accent6 4 11 3" xfId="27374"/>
    <cellStyle name="40% - Accent6 4 11 4" xfId="46435"/>
    <cellStyle name="40% - Accent6 4 12" xfId="10802"/>
    <cellStyle name="40% - Accent6 4 12 2" xfId="19080"/>
    <cellStyle name="40% - Accent6 4 12 2 2" xfId="38142"/>
    <cellStyle name="40% - Accent6 4 12 2 3" xfId="57203"/>
    <cellStyle name="40% - Accent6 4 12 3" xfId="29864"/>
    <cellStyle name="40% - Accent6 4 12 4" xfId="48925"/>
    <cellStyle name="40% - Accent6 4 13" xfId="5277"/>
    <cellStyle name="40% - Accent6 4 13 2" xfId="24387"/>
    <cellStyle name="40% - Accent6 4 13 3" xfId="43448"/>
    <cellStyle name="40% - Accent6 4 14" xfId="13603"/>
    <cellStyle name="40% - Accent6 4 14 2" xfId="32665"/>
    <cellStyle name="40% - Accent6 4 14 3" xfId="51726"/>
    <cellStyle name="40% - Accent6 4 15" xfId="21586"/>
    <cellStyle name="40% - Accent6 4 16" xfId="40647"/>
    <cellStyle name="40% - Accent6 4 2" xfId="2233"/>
    <cellStyle name="40% - Accent6 4 2 10" xfId="5278"/>
    <cellStyle name="40% - Accent6 4 2 10 2" xfId="24388"/>
    <cellStyle name="40% - Accent6 4 2 10 3" xfId="43449"/>
    <cellStyle name="40% - Accent6 4 2 11" xfId="13604"/>
    <cellStyle name="40% - Accent6 4 2 11 2" xfId="32666"/>
    <cellStyle name="40% - Accent6 4 2 11 3" xfId="51727"/>
    <cellStyle name="40% - Accent6 4 2 12" xfId="21587"/>
    <cellStyle name="40% - Accent6 4 2 13" xfId="40648"/>
    <cellStyle name="40% - Accent6 4 2 2" xfId="2234"/>
    <cellStyle name="40% - Accent6 4 2 2 2" xfId="2235"/>
    <cellStyle name="40% - Accent6 4 2 2 2 2" xfId="8311"/>
    <cellStyle name="40% - Accent6 4 2 2 2 2 2" xfId="16593"/>
    <cellStyle name="40% - Accent6 4 2 2 2 2 2 2" xfId="35655"/>
    <cellStyle name="40% - Accent6 4 2 2 2 2 2 3" xfId="54716"/>
    <cellStyle name="40% - Accent6 4 2 2 2 2 3" xfId="27377"/>
    <cellStyle name="40% - Accent6 4 2 2 2 2 4" xfId="46438"/>
    <cellStyle name="40% - Accent6 4 2 2 2 3" xfId="10805"/>
    <cellStyle name="40% - Accent6 4 2 2 2 3 2" xfId="19083"/>
    <cellStyle name="40% - Accent6 4 2 2 2 3 2 2" xfId="38145"/>
    <cellStyle name="40% - Accent6 4 2 2 2 3 2 3" xfId="57206"/>
    <cellStyle name="40% - Accent6 4 2 2 2 3 3" xfId="29867"/>
    <cellStyle name="40% - Accent6 4 2 2 2 3 4" xfId="48928"/>
    <cellStyle name="40% - Accent6 4 2 2 2 4" xfId="5280"/>
    <cellStyle name="40% - Accent6 4 2 2 2 4 2" xfId="24390"/>
    <cellStyle name="40% - Accent6 4 2 2 2 4 3" xfId="43451"/>
    <cellStyle name="40% - Accent6 4 2 2 2 5" xfId="13606"/>
    <cellStyle name="40% - Accent6 4 2 2 2 5 2" xfId="32668"/>
    <cellStyle name="40% - Accent6 4 2 2 2 5 3" xfId="51729"/>
    <cellStyle name="40% - Accent6 4 2 2 2 6" xfId="21589"/>
    <cellStyle name="40% - Accent6 4 2 2 2 7" xfId="40650"/>
    <cellStyle name="40% - Accent6 4 2 2 3" xfId="8310"/>
    <cellStyle name="40% - Accent6 4 2 2 3 2" xfId="16592"/>
    <cellStyle name="40% - Accent6 4 2 2 3 2 2" xfId="35654"/>
    <cellStyle name="40% - Accent6 4 2 2 3 2 3" xfId="54715"/>
    <cellStyle name="40% - Accent6 4 2 2 3 3" xfId="27376"/>
    <cellStyle name="40% - Accent6 4 2 2 3 4" xfId="46437"/>
    <cellStyle name="40% - Accent6 4 2 2 4" xfId="10804"/>
    <cellStyle name="40% - Accent6 4 2 2 4 2" xfId="19082"/>
    <cellStyle name="40% - Accent6 4 2 2 4 2 2" xfId="38144"/>
    <cellStyle name="40% - Accent6 4 2 2 4 2 3" xfId="57205"/>
    <cellStyle name="40% - Accent6 4 2 2 4 3" xfId="29866"/>
    <cellStyle name="40% - Accent6 4 2 2 4 4" xfId="48927"/>
    <cellStyle name="40% - Accent6 4 2 2 5" xfId="5279"/>
    <cellStyle name="40% - Accent6 4 2 2 5 2" xfId="24389"/>
    <cellStyle name="40% - Accent6 4 2 2 5 3" xfId="43450"/>
    <cellStyle name="40% - Accent6 4 2 2 6" xfId="13605"/>
    <cellStyle name="40% - Accent6 4 2 2 6 2" xfId="32667"/>
    <cellStyle name="40% - Accent6 4 2 2 6 3" xfId="51728"/>
    <cellStyle name="40% - Accent6 4 2 2 7" xfId="21588"/>
    <cellStyle name="40% - Accent6 4 2 2 8" xfId="40649"/>
    <cellStyle name="40% - Accent6 4 2 3" xfId="2236"/>
    <cellStyle name="40% - Accent6 4 2 3 2" xfId="2237"/>
    <cellStyle name="40% - Accent6 4 2 3 2 2" xfId="8313"/>
    <cellStyle name="40% - Accent6 4 2 3 2 2 2" xfId="16595"/>
    <cellStyle name="40% - Accent6 4 2 3 2 2 2 2" xfId="35657"/>
    <cellStyle name="40% - Accent6 4 2 3 2 2 2 3" xfId="54718"/>
    <cellStyle name="40% - Accent6 4 2 3 2 2 3" xfId="27379"/>
    <cellStyle name="40% - Accent6 4 2 3 2 2 4" xfId="46440"/>
    <cellStyle name="40% - Accent6 4 2 3 2 3" xfId="10807"/>
    <cellStyle name="40% - Accent6 4 2 3 2 3 2" xfId="19085"/>
    <cellStyle name="40% - Accent6 4 2 3 2 3 2 2" xfId="38147"/>
    <cellStyle name="40% - Accent6 4 2 3 2 3 2 3" xfId="57208"/>
    <cellStyle name="40% - Accent6 4 2 3 2 3 3" xfId="29869"/>
    <cellStyle name="40% - Accent6 4 2 3 2 3 4" xfId="48930"/>
    <cellStyle name="40% - Accent6 4 2 3 2 4" xfId="5282"/>
    <cellStyle name="40% - Accent6 4 2 3 2 4 2" xfId="24392"/>
    <cellStyle name="40% - Accent6 4 2 3 2 4 3" xfId="43453"/>
    <cellStyle name="40% - Accent6 4 2 3 2 5" xfId="13608"/>
    <cellStyle name="40% - Accent6 4 2 3 2 5 2" xfId="32670"/>
    <cellStyle name="40% - Accent6 4 2 3 2 5 3" xfId="51731"/>
    <cellStyle name="40% - Accent6 4 2 3 2 6" xfId="21591"/>
    <cellStyle name="40% - Accent6 4 2 3 2 7" xfId="40652"/>
    <cellStyle name="40% - Accent6 4 2 3 3" xfId="8312"/>
    <cellStyle name="40% - Accent6 4 2 3 3 2" xfId="16594"/>
    <cellStyle name="40% - Accent6 4 2 3 3 2 2" xfId="35656"/>
    <cellStyle name="40% - Accent6 4 2 3 3 2 3" xfId="54717"/>
    <cellStyle name="40% - Accent6 4 2 3 3 3" xfId="27378"/>
    <cellStyle name="40% - Accent6 4 2 3 3 4" xfId="46439"/>
    <cellStyle name="40% - Accent6 4 2 3 4" xfId="10806"/>
    <cellStyle name="40% - Accent6 4 2 3 4 2" xfId="19084"/>
    <cellStyle name="40% - Accent6 4 2 3 4 2 2" xfId="38146"/>
    <cellStyle name="40% - Accent6 4 2 3 4 2 3" xfId="57207"/>
    <cellStyle name="40% - Accent6 4 2 3 4 3" xfId="29868"/>
    <cellStyle name="40% - Accent6 4 2 3 4 4" xfId="48929"/>
    <cellStyle name="40% - Accent6 4 2 3 5" xfId="5281"/>
    <cellStyle name="40% - Accent6 4 2 3 5 2" xfId="24391"/>
    <cellStyle name="40% - Accent6 4 2 3 5 3" xfId="43452"/>
    <cellStyle name="40% - Accent6 4 2 3 6" xfId="13607"/>
    <cellStyle name="40% - Accent6 4 2 3 6 2" xfId="32669"/>
    <cellStyle name="40% - Accent6 4 2 3 6 3" xfId="51730"/>
    <cellStyle name="40% - Accent6 4 2 3 7" xfId="21590"/>
    <cellStyle name="40% - Accent6 4 2 3 8" xfId="40651"/>
    <cellStyle name="40% - Accent6 4 2 4" xfId="2238"/>
    <cellStyle name="40% - Accent6 4 2 4 2" xfId="8314"/>
    <cellStyle name="40% - Accent6 4 2 4 2 2" xfId="16596"/>
    <cellStyle name="40% - Accent6 4 2 4 2 2 2" xfId="35658"/>
    <cellStyle name="40% - Accent6 4 2 4 2 2 3" xfId="54719"/>
    <cellStyle name="40% - Accent6 4 2 4 2 3" xfId="27380"/>
    <cellStyle name="40% - Accent6 4 2 4 2 4" xfId="46441"/>
    <cellStyle name="40% - Accent6 4 2 4 3" xfId="10808"/>
    <cellStyle name="40% - Accent6 4 2 4 3 2" xfId="19086"/>
    <cellStyle name="40% - Accent6 4 2 4 3 2 2" xfId="38148"/>
    <cellStyle name="40% - Accent6 4 2 4 3 2 3" xfId="57209"/>
    <cellStyle name="40% - Accent6 4 2 4 3 3" xfId="29870"/>
    <cellStyle name="40% - Accent6 4 2 4 3 4" xfId="48931"/>
    <cellStyle name="40% - Accent6 4 2 4 4" xfId="5283"/>
    <cellStyle name="40% - Accent6 4 2 4 4 2" xfId="24393"/>
    <cellStyle name="40% - Accent6 4 2 4 4 3" xfId="43454"/>
    <cellStyle name="40% - Accent6 4 2 4 5" xfId="13609"/>
    <cellStyle name="40% - Accent6 4 2 4 5 2" xfId="32671"/>
    <cellStyle name="40% - Accent6 4 2 4 5 3" xfId="51732"/>
    <cellStyle name="40% - Accent6 4 2 4 6" xfId="21592"/>
    <cellStyle name="40% - Accent6 4 2 4 7" xfId="40653"/>
    <cellStyle name="40% - Accent6 4 2 5" xfId="2239"/>
    <cellStyle name="40% - Accent6 4 2 5 2" xfId="8315"/>
    <cellStyle name="40% - Accent6 4 2 5 2 2" xfId="16597"/>
    <cellStyle name="40% - Accent6 4 2 5 2 2 2" xfId="35659"/>
    <cellStyle name="40% - Accent6 4 2 5 2 2 3" xfId="54720"/>
    <cellStyle name="40% - Accent6 4 2 5 2 3" xfId="27381"/>
    <cellStyle name="40% - Accent6 4 2 5 2 4" xfId="46442"/>
    <cellStyle name="40% - Accent6 4 2 5 3" xfId="10809"/>
    <cellStyle name="40% - Accent6 4 2 5 3 2" xfId="19087"/>
    <cellStyle name="40% - Accent6 4 2 5 3 2 2" xfId="38149"/>
    <cellStyle name="40% - Accent6 4 2 5 3 2 3" xfId="57210"/>
    <cellStyle name="40% - Accent6 4 2 5 3 3" xfId="29871"/>
    <cellStyle name="40% - Accent6 4 2 5 3 4" xfId="48932"/>
    <cellStyle name="40% - Accent6 4 2 5 4" xfId="5284"/>
    <cellStyle name="40% - Accent6 4 2 5 4 2" xfId="24394"/>
    <cellStyle name="40% - Accent6 4 2 5 4 3" xfId="43455"/>
    <cellStyle name="40% - Accent6 4 2 5 5" xfId="13610"/>
    <cellStyle name="40% - Accent6 4 2 5 5 2" xfId="32672"/>
    <cellStyle name="40% - Accent6 4 2 5 5 3" xfId="51733"/>
    <cellStyle name="40% - Accent6 4 2 5 6" xfId="21593"/>
    <cellStyle name="40% - Accent6 4 2 5 7" xfId="40654"/>
    <cellStyle name="40% - Accent6 4 2 6" xfId="5285"/>
    <cellStyle name="40% - Accent6 4 2 6 2" xfId="13611"/>
    <cellStyle name="40% - Accent6 4 2 6 2 2" xfId="32673"/>
    <cellStyle name="40% - Accent6 4 2 6 2 3" xfId="51734"/>
    <cellStyle name="40% - Accent6 4 2 6 3" xfId="24395"/>
    <cellStyle name="40% - Accent6 4 2 6 4" xfId="43456"/>
    <cellStyle name="40% - Accent6 4 2 7" xfId="5891"/>
    <cellStyle name="40% - Accent6 4 2 7 2" xfId="14173"/>
    <cellStyle name="40% - Accent6 4 2 7 2 2" xfId="33235"/>
    <cellStyle name="40% - Accent6 4 2 7 2 3" xfId="52296"/>
    <cellStyle name="40% - Accent6 4 2 7 3" xfId="24957"/>
    <cellStyle name="40% - Accent6 4 2 7 4" xfId="44018"/>
    <cellStyle name="40% - Accent6 4 2 8" xfId="8309"/>
    <cellStyle name="40% - Accent6 4 2 8 2" xfId="16591"/>
    <cellStyle name="40% - Accent6 4 2 8 2 2" xfId="35653"/>
    <cellStyle name="40% - Accent6 4 2 8 2 3" xfId="54714"/>
    <cellStyle name="40% - Accent6 4 2 8 3" xfId="27375"/>
    <cellStyle name="40% - Accent6 4 2 8 4" xfId="46436"/>
    <cellStyle name="40% - Accent6 4 2 9" xfId="10803"/>
    <cellStyle name="40% - Accent6 4 2 9 2" xfId="19081"/>
    <cellStyle name="40% - Accent6 4 2 9 2 2" xfId="38143"/>
    <cellStyle name="40% - Accent6 4 2 9 2 3" xfId="57204"/>
    <cellStyle name="40% - Accent6 4 2 9 3" xfId="29865"/>
    <cellStyle name="40% - Accent6 4 2 9 4" xfId="48926"/>
    <cellStyle name="40% - Accent6 4 3" xfId="2240"/>
    <cellStyle name="40% - Accent6 4 3 10" xfId="5286"/>
    <cellStyle name="40% - Accent6 4 3 10 2" xfId="24396"/>
    <cellStyle name="40% - Accent6 4 3 10 3" xfId="43457"/>
    <cellStyle name="40% - Accent6 4 3 11" xfId="13612"/>
    <cellStyle name="40% - Accent6 4 3 11 2" xfId="32674"/>
    <cellStyle name="40% - Accent6 4 3 11 3" xfId="51735"/>
    <cellStyle name="40% - Accent6 4 3 12" xfId="21594"/>
    <cellStyle name="40% - Accent6 4 3 13" xfId="40655"/>
    <cellStyle name="40% - Accent6 4 3 2" xfId="2241"/>
    <cellStyle name="40% - Accent6 4 3 2 2" xfId="2242"/>
    <cellStyle name="40% - Accent6 4 3 2 2 2" xfId="8318"/>
    <cellStyle name="40% - Accent6 4 3 2 2 2 2" xfId="16600"/>
    <cellStyle name="40% - Accent6 4 3 2 2 2 2 2" xfId="35662"/>
    <cellStyle name="40% - Accent6 4 3 2 2 2 2 3" xfId="54723"/>
    <cellStyle name="40% - Accent6 4 3 2 2 2 3" xfId="27384"/>
    <cellStyle name="40% - Accent6 4 3 2 2 2 4" xfId="46445"/>
    <cellStyle name="40% - Accent6 4 3 2 2 3" xfId="10812"/>
    <cellStyle name="40% - Accent6 4 3 2 2 3 2" xfId="19090"/>
    <cellStyle name="40% - Accent6 4 3 2 2 3 2 2" xfId="38152"/>
    <cellStyle name="40% - Accent6 4 3 2 2 3 2 3" xfId="57213"/>
    <cellStyle name="40% - Accent6 4 3 2 2 3 3" xfId="29874"/>
    <cellStyle name="40% - Accent6 4 3 2 2 3 4" xfId="48935"/>
    <cellStyle name="40% - Accent6 4 3 2 2 4" xfId="5288"/>
    <cellStyle name="40% - Accent6 4 3 2 2 4 2" xfId="24398"/>
    <cellStyle name="40% - Accent6 4 3 2 2 4 3" xfId="43459"/>
    <cellStyle name="40% - Accent6 4 3 2 2 5" xfId="13614"/>
    <cellStyle name="40% - Accent6 4 3 2 2 5 2" xfId="32676"/>
    <cellStyle name="40% - Accent6 4 3 2 2 5 3" xfId="51737"/>
    <cellStyle name="40% - Accent6 4 3 2 2 6" xfId="21596"/>
    <cellStyle name="40% - Accent6 4 3 2 2 7" xfId="40657"/>
    <cellStyle name="40% - Accent6 4 3 2 3" xfId="8317"/>
    <cellStyle name="40% - Accent6 4 3 2 3 2" xfId="16599"/>
    <cellStyle name="40% - Accent6 4 3 2 3 2 2" xfId="35661"/>
    <cellStyle name="40% - Accent6 4 3 2 3 2 3" xfId="54722"/>
    <cellStyle name="40% - Accent6 4 3 2 3 3" xfId="27383"/>
    <cellStyle name="40% - Accent6 4 3 2 3 4" xfId="46444"/>
    <cellStyle name="40% - Accent6 4 3 2 4" xfId="10811"/>
    <cellStyle name="40% - Accent6 4 3 2 4 2" xfId="19089"/>
    <cellStyle name="40% - Accent6 4 3 2 4 2 2" xfId="38151"/>
    <cellStyle name="40% - Accent6 4 3 2 4 2 3" xfId="57212"/>
    <cellStyle name="40% - Accent6 4 3 2 4 3" xfId="29873"/>
    <cellStyle name="40% - Accent6 4 3 2 4 4" xfId="48934"/>
    <cellStyle name="40% - Accent6 4 3 2 5" xfId="5287"/>
    <cellStyle name="40% - Accent6 4 3 2 5 2" xfId="24397"/>
    <cellStyle name="40% - Accent6 4 3 2 5 3" xfId="43458"/>
    <cellStyle name="40% - Accent6 4 3 2 6" xfId="13613"/>
    <cellStyle name="40% - Accent6 4 3 2 6 2" xfId="32675"/>
    <cellStyle name="40% - Accent6 4 3 2 6 3" xfId="51736"/>
    <cellStyle name="40% - Accent6 4 3 2 7" xfId="21595"/>
    <cellStyle name="40% - Accent6 4 3 2 8" xfId="40656"/>
    <cellStyle name="40% - Accent6 4 3 3" xfId="2243"/>
    <cellStyle name="40% - Accent6 4 3 3 2" xfId="2244"/>
    <cellStyle name="40% - Accent6 4 3 3 2 2" xfId="8320"/>
    <cellStyle name="40% - Accent6 4 3 3 2 2 2" xfId="16602"/>
    <cellStyle name="40% - Accent6 4 3 3 2 2 2 2" xfId="35664"/>
    <cellStyle name="40% - Accent6 4 3 3 2 2 2 3" xfId="54725"/>
    <cellStyle name="40% - Accent6 4 3 3 2 2 3" xfId="27386"/>
    <cellStyle name="40% - Accent6 4 3 3 2 2 4" xfId="46447"/>
    <cellStyle name="40% - Accent6 4 3 3 2 3" xfId="10814"/>
    <cellStyle name="40% - Accent6 4 3 3 2 3 2" xfId="19092"/>
    <cellStyle name="40% - Accent6 4 3 3 2 3 2 2" xfId="38154"/>
    <cellStyle name="40% - Accent6 4 3 3 2 3 2 3" xfId="57215"/>
    <cellStyle name="40% - Accent6 4 3 3 2 3 3" xfId="29876"/>
    <cellStyle name="40% - Accent6 4 3 3 2 3 4" xfId="48937"/>
    <cellStyle name="40% - Accent6 4 3 3 2 4" xfId="5290"/>
    <cellStyle name="40% - Accent6 4 3 3 2 4 2" xfId="24400"/>
    <cellStyle name="40% - Accent6 4 3 3 2 4 3" xfId="43461"/>
    <cellStyle name="40% - Accent6 4 3 3 2 5" xfId="13616"/>
    <cellStyle name="40% - Accent6 4 3 3 2 5 2" xfId="32678"/>
    <cellStyle name="40% - Accent6 4 3 3 2 5 3" xfId="51739"/>
    <cellStyle name="40% - Accent6 4 3 3 2 6" xfId="21598"/>
    <cellStyle name="40% - Accent6 4 3 3 2 7" xfId="40659"/>
    <cellStyle name="40% - Accent6 4 3 3 3" xfId="8319"/>
    <cellStyle name="40% - Accent6 4 3 3 3 2" xfId="16601"/>
    <cellStyle name="40% - Accent6 4 3 3 3 2 2" xfId="35663"/>
    <cellStyle name="40% - Accent6 4 3 3 3 2 3" xfId="54724"/>
    <cellStyle name="40% - Accent6 4 3 3 3 3" xfId="27385"/>
    <cellStyle name="40% - Accent6 4 3 3 3 4" xfId="46446"/>
    <cellStyle name="40% - Accent6 4 3 3 4" xfId="10813"/>
    <cellStyle name="40% - Accent6 4 3 3 4 2" xfId="19091"/>
    <cellStyle name="40% - Accent6 4 3 3 4 2 2" xfId="38153"/>
    <cellStyle name="40% - Accent6 4 3 3 4 2 3" xfId="57214"/>
    <cellStyle name="40% - Accent6 4 3 3 4 3" xfId="29875"/>
    <cellStyle name="40% - Accent6 4 3 3 4 4" xfId="48936"/>
    <cellStyle name="40% - Accent6 4 3 3 5" xfId="5289"/>
    <cellStyle name="40% - Accent6 4 3 3 5 2" xfId="24399"/>
    <cellStyle name="40% - Accent6 4 3 3 5 3" xfId="43460"/>
    <cellStyle name="40% - Accent6 4 3 3 6" xfId="13615"/>
    <cellStyle name="40% - Accent6 4 3 3 6 2" xfId="32677"/>
    <cellStyle name="40% - Accent6 4 3 3 6 3" xfId="51738"/>
    <cellStyle name="40% - Accent6 4 3 3 7" xfId="21597"/>
    <cellStyle name="40% - Accent6 4 3 3 8" xfId="40658"/>
    <cellStyle name="40% - Accent6 4 3 4" xfId="2245"/>
    <cellStyle name="40% - Accent6 4 3 4 2" xfId="8321"/>
    <cellStyle name="40% - Accent6 4 3 4 2 2" xfId="16603"/>
    <cellStyle name="40% - Accent6 4 3 4 2 2 2" xfId="35665"/>
    <cellStyle name="40% - Accent6 4 3 4 2 2 3" xfId="54726"/>
    <cellStyle name="40% - Accent6 4 3 4 2 3" xfId="27387"/>
    <cellStyle name="40% - Accent6 4 3 4 2 4" xfId="46448"/>
    <cellStyle name="40% - Accent6 4 3 4 3" xfId="10815"/>
    <cellStyle name="40% - Accent6 4 3 4 3 2" xfId="19093"/>
    <cellStyle name="40% - Accent6 4 3 4 3 2 2" xfId="38155"/>
    <cellStyle name="40% - Accent6 4 3 4 3 2 3" xfId="57216"/>
    <cellStyle name="40% - Accent6 4 3 4 3 3" xfId="29877"/>
    <cellStyle name="40% - Accent6 4 3 4 3 4" xfId="48938"/>
    <cellStyle name="40% - Accent6 4 3 4 4" xfId="5291"/>
    <cellStyle name="40% - Accent6 4 3 4 4 2" xfId="24401"/>
    <cellStyle name="40% - Accent6 4 3 4 4 3" xfId="43462"/>
    <cellStyle name="40% - Accent6 4 3 4 5" xfId="13617"/>
    <cellStyle name="40% - Accent6 4 3 4 5 2" xfId="32679"/>
    <cellStyle name="40% - Accent6 4 3 4 5 3" xfId="51740"/>
    <cellStyle name="40% - Accent6 4 3 4 6" xfId="21599"/>
    <cellStyle name="40% - Accent6 4 3 4 7" xfId="40660"/>
    <cellStyle name="40% - Accent6 4 3 5" xfId="2246"/>
    <cellStyle name="40% - Accent6 4 3 5 2" xfId="8322"/>
    <cellStyle name="40% - Accent6 4 3 5 2 2" xfId="16604"/>
    <cellStyle name="40% - Accent6 4 3 5 2 2 2" xfId="35666"/>
    <cellStyle name="40% - Accent6 4 3 5 2 2 3" xfId="54727"/>
    <cellStyle name="40% - Accent6 4 3 5 2 3" xfId="27388"/>
    <cellStyle name="40% - Accent6 4 3 5 2 4" xfId="46449"/>
    <cellStyle name="40% - Accent6 4 3 5 3" xfId="10816"/>
    <cellStyle name="40% - Accent6 4 3 5 3 2" xfId="19094"/>
    <cellStyle name="40% - Accent6 4 3 5 3 2 2" xfId="38156"/>
    <cellStyle name="40% - Accent6 4 3 5 3 2 3" xfId="57217"/>
    <cellStyle name="40% - Accent6 4 3 5 3 3" xfId="29878"/>
    <cellStyle name="40% - Accent6 4 3 5 3 4" xfId="48939"/>
    <cellStyle name="40% - Accent6 4 3 5 4" xfId="5292"/>
    <cellStyle name="40% - Accent6 4 3 5 4 2" xfId="24402"/>
    <cellStyle name="40% - Accent6 4 3 5 4 3" xfId="43463"/>
    <cellStyle name="40% - Accent6 4 3 5 5" xfId="13618"/>
    <cellStyle name="40% - Accent6 4 3 5 5 2" xfId="32680"/>
    <cellStyle name="40% - Accent6 4 3 5 5 3" xfId="51741"/>
    <cellStyle name="40% - Accent6 4 3 5 6" xfId="21600"/>
    <cellStyle name="40% - Accent6 4 3 5 7" xfId="40661"/>
    <cellStyle name="40% - Accent6 4 3 6" xfId="5293"/>
    <cellStyle name="40% - Accent6 4 3 6 2" xfId="13619"/>
    <cellStyle name="40% - Accent6 4 3 6 2 2" xfId="32681"/>
    <cellStyle name="40% - Accent6 4 3 6 2 3" xfId="51742"/>
    <cellStyle name="40% - Accent6 4 3 6 3" xfId="24403"/>
    <cellStyle name="40% - Accent6 4 3 6 4" xfId="43464"/>
    <cellStyle name="40% - Accent6 4 3 7" xfId="5989"/>
    <cellStyle name="40% - Accent6 4 3 7 2" xfId="14271"/>
    <cellStyle name="40% - Accent6 4 3 7 2 2" xfId="33333"/>
    <cellStyle name="40% - Accent6 4 3 7 2 3" xfId="52394"/>
    <cellStyle name="40% - Accent6 4 3 7 3" xfId="25055"/>
    <cellStyle name="40% - Accent6 4 3 7 4" xfId="44116"/>
    <cellStyle name="40% - Accent6 4 3 8" xfId="8316"/>
    <cellStyle name="40% - Accent6 4 3 8 2" xfId="16598"/>
    <cellStyle name="40% - Accent6 4 3 8 2 2" xfId="35660"/>
    <cellStyle name="40% - Accent6 4 3 8 2 3" xfId="54721"/>
    <cellStyle name="40% - Accent6 4 3 8 3" xfId="27382"/>
    <cellStyle name="40% - Accent6 4 3 8 4" xfId="46443"/>
    <cellStyle name="40% - Accent6 4 3 9" xfId="10810"/>
    <cellStyle name="40% - Accent6 4 3 9 2" xfId="19088"/>
    <cellStyle name="40% - Accent6 4 3 9 2 2" xfId="38150"/>
    <cellStyle name="40% - Accent6 4 3 9 2 3" xfId="57211"/>
    <cellStyle name="40% - Accent6 4 3 9 3" xfId="29872"/>
    <cellStyle name="40% - Accent6 4 3 9 4" xfId="48933"/>
    <cellStyle name="40% - Accent6 4 4" xfId="2247"/>
    <cellStyle name="40% - Accent6 4 4 10" xfId="13620"/>
    <cellStyle name="40% - Accent6 4 4 10 2" xfId="32682"/>
    <cellStyle name="40% - Accent6 4 4 10 3" xfId="51743"/>
    <cellStyle name="40% - Accent6 4 4 11" xfId="21601"/>
    <cellStyle name="40% - Accent6 4 4 12" xfId="40662"/>
    <cellStyle name="40% - Accent6 4 4 2" xfId="2248"/>
    <cellStyle name="40% - Accent6 4 4 2 2" xfId="2249"/>
    <cellStyle name="40% - Accent6 4 4 2 2 2" xfId="8325"/>
    <cellStyle name="40% - Accent6 4 4 2 2 2 2" xfId="16607"/>
    <cellStyle name="40% - Accent6 4 4 2 2 2 2 2" xfId="35669"/>
    <cellStyle name="40% - Accent6 4 4 2 2 2 2 3" xfId="54730"/>
    <cellStyle name="40% - Accent6 4 4 2 2 2 3" xfId="27391"/>
    <cellStyle name="40% - Accent6 4 4 2 2 2 4" xfId="46452"/>
    <cellStyle name="40% - Accent6 4 4 2 2 3" xfId="10819"/>
    <cellStyle name="40% - Accent6 4 4 2 2 3 2" xfId="19097"/>
    <cellStyle name="40% - Accent6 4 4 2 2 3 2 2" xfId="38159"/>
    <cellStyle name="40% - Accent6 4 4 2 2 3 2 3" xfId="57220"/>
    <cellStyle name="40% - Accent6 4 4 2 2 3 3" xfId="29881"/>
    <cellStyle name="40% - Accent6 4 4 2 2 3 4" xfId="48942"/>
    <cellStyle name="40% - Accent6 4 4 2 2 4" xfId="5296"/>
    <cellStyle name="40% - Accent6 4 4 2 2 4 2" xfId="24406"/>
    <cellStyle name="40% - Accent6 4 4 2 2 4 3" xfId="43467"/>
    <cellStyle name="40% - Accent6 4 4 2 2 5" xfId="13622"/>
    <cellStyle name="40% - Accent6 4 4 2 2 5 2" xfId="32684"/>
    <cellStyle name="40% - Accent6 4 4 2 2 5 3" xfId="51745"/>
    <cellStyle name="40% - Accent6 4 4 2 2 6" xfId="21603"/>
    <cellStyle name="40% - Accent6 4 4 2 2 7" xfId="40664"/>
    <cellStyle name="40% - Accent6 4 4 2 3" xfId="8324"/>
    <cellStyle name="40% - Accent6 4 4 2 3 2" xfId="16606"/>
    <cellStyle name="40% - Accent6 4 4 2 3 2 2" xfId="35668"/>
    <cellStyle name="40% - Accent6 4 4 2 3 2 3" xfId="54729"/>
    <cellStyle name="40% - Accent6 4 4 2 3 3" xfId="27390"/>
    <cellStyle name="40% - Accent6 4 4 2 3 4" xfId="46451"/>
    <cellStyle name="40% - Accent6 4 4 2 4" xfId="10818"/>
    <cellStyle name="40% - Accent6 4 4 2 4 2" xfId="19096"/>
    <cellStyle name="40% - Accent6 4 4 2 4 2 2" xfId="38158"/>
    <cellStyle name="40% - Accent6 4 4 2 4 2 3" xfId="57219"/>
    <cellStyle name="40% - Accent6 4 4 2 4 3" xfId="29880"/>
    <cellStyle name="40% - Accent6 4 4 2 4 4" xfId="48941"/>
    <cellStyle name="40% - Accent6 4 4 2 5" xfId="5295"/>
    <cellStyle name="40% - Accent6 4 4 2 5 2" xfId="24405"/>
    <cellStyle name="40% - Accent6 4 4 2 5 3" xfId="43466"/>
    <cellStyle name="40% - Accent6 4 4 2 6" xfId="13621"/>
    <cellStyle name="40% - Accent6 4 4 2 6 2" xfId="32683"/>
    <cellStyle name="40% - Accent6 4 4 2 6 3" xfId="51744"/>
    <cellStyle name="40% - Accent6 4 4 2 7" xfId="21602"/>
    <cellStyle name="40% - Accent6 4 4 2 8" xfId="40663"/>
    <cellStyle name="40% - Accent6 4 4 3" xfId="2250"/>
    <cellStyle name="40% - Accent6 4 4 3 2" xfId="8326"/>
    <cellStyle name="40% - Accent6 4 4 3 2 2" xfId="16608"/>
    <cellStyle name="40% - Accent6 4 4 3 2 2 2" xfId="35670"/>
    <cellStyle name="40% - Accent6 4 4 3 2 2 3" xfId="54731"/>
    <cellStyle name="40% - Accent6 4 4 3 2 3" xfId="27392"/>
    <cellStyle name="40% - Accent6 4 4 3 2 4" xfId="46453"/>
    <cellStyle name="40% - Accent6 4 4 3 3" xfId="10820"/>
    <cellStyle name="40% - Accent6 4 4 3 3 2" xfId="19098"/>
    <cellStyle name="40% - Accent6 4 4 3 3 2 2" xfId="38160"/>
    <cellStyle name="40% - Accent6 4 4 3 3 2 3" xfId="57221"/>
    <cellStyle name="40% - Accent6 4 4 3 3 3" xfId="29882"/>
    <cellStyle name="40% - Accent6 4 4 3 3 4" xfId="48943"/>
    <cellStyle name="40% - Accent6 4 4 3 4" xfId="5297"/>
    <cellStyle name="40% - Accent6 4 4 3 4 2" xfId="24407"/>
    <cellStyle name="40% - Accent6 4 4 3 4 3" xfId="43468"/>
    <cellStyle name="40% - Accent6 4 4 3 5" xfId="13623"/>
    <cellStyle name="40% - Accent6 4 4 3 5 2" xfId="32685"/>
    <cellStyle name="40% - Accent6 4 4 3 5 3" xfId="51746"/>
    <cellStyle name="40% - Accent6 4 4 3 6" xfId="21604"/>
    <cellStyle name="40% - Accent6 4 4 3 7" xfId="40665"/>
    <cellStyle name="40% - Accent6 4 4 4" xfId="2251"/>
    <cellStyle name="40% - Accent6 4 4 4 2" xfId="8327"/>
    <cellStyle name="40% - Accent6 4 4 4 2 2" xfId="16609"/>
    <cellStyle name="40% - Accent6 4 4 4 2 2 2" xfId="35671"/>
    <cellStyle name="40% - Accent6 4 4 4 2 2 3" xfId="54732"/>
    <cellStyle name="40% - Accent6 4 4 4 2 3" xfId="27393"/>
    <cellStyle name="40% - Accent6 4 4 4 2 4" xfId="46454"/>
    <cellStyle name="40% - Accent6 4 4 4 3" xfId="10821"/>
    <cellStyle name="40% - Accent6 4 4 4 3 2" xfId="19099"/>
    <cellStyle name="40% - Accent6 4 4 4 3 2 2" xfId="38161"/>
    <cellStyle name="40% - Accent6 4 4 4 3 2 3" xfId="57222"/>
    <cellStyle name="40% - Accent6 4 4 4 3 3" xfId="29883"/>
    <cellStyle name="40% - Accent6 4 4 4 3 4" xfId="48944"/>
    <cellStyle name="40% - Accent6 4 4 4 4" xfId="5298"/>
    <cellStyle name="40% - Accent6 4 4 4 4 2" xfId="24408"/>
    <cellStyle name="40% - Accent6 4 4 4 4 3" xfId="43469"/>
    <cellStyle name="40% - Accent6 4 4 4 5" xfId="13624"/>
    <cellStyle name="40% - Accent6 4 4 4 5 2" xfId="32686"/>
    <cellStyle name="40% - Accent6 4 4 4 5 3" xfId="51747"/>
    <cellStyle name="40% - Accent6 4 4 4 6" xfId="21605"/>
    <cellStyle name="40% - Accent6 4 4 4 7" xfId="40666"/>
    <cellStyle name="40% - Accent6 4 4 5" xfId="5299"/>
    <cellStyle name="40% - Accent6 4 4 5 2" xfId="13625"/>
    <cellStyle name="40% - Accent6 4 4 5 2 2" xfId="32687"/>
    <cellStyle name="40% - Accent6 4 4 5 2 3" xfId="51748"/>
    <cellStyle name="40% - Accent6 4 4 5 3" xfId="24409"/>
    <cellStyle name="40% - Accent6 4 4 5 4" xfId="43470"/>
    <cellStyle name="40% - Accent6 4 4 6" xfId="5805"/>
    <cellStyle name="40% - Accent6 4 4 6 2" xfId="14087"/>
    <cellStyle name="40% - Accent6 4 4 6 2 2" xfId="33149"/>
    <cellStyle name="40% - Accent6 4 4 6 2 3" xfId="52210"/>
    <cellStyle name="40% - Accent6 4 4 6 3" xfId="24871"/>
    <cellStyle name="40% - Accent6 4 4 6 4" xfId="43932"/>
    <cellStyle name="40% - Accent6 4 4 7" xfId="8323"/>
    <cellStyle name="40% - Accent6 4 4 7 2" xfId="16605"/>
    <cellStyle name="40% - Accent6 4 4 7 2 2" xfId="35667"/>
    <cellStyle name="40% - Accent6 4 4 7 2 3" xfId="54728"/>
    <cellStyle name="40% - Accent6 4 4 7 3" xfId="27389"/>
    <cellStyle name="40% - Accent6 4 4 7 4" xfId="46450"/>
    <cellStyle name="40% - Accent6 4 4 8" xfId="10817"/>
    <cellStyle name="40% - Accent6 4 4 8 2" xfId="19095"/>
    <cellStyle name="40% - Accent6 4 4 8 2 2" xfId="38157"/>
    <cellStyle name="40% - Accent6 4 4 8 2 3" xfId="57218"/>
    <cellStyle name="40% - Accent6 4 4 8 3" xfId="29879"/>
    <cellStyle name="40% - Accent6 4 4 8 4" xfId="48940"/>
    <cellStyle name="40% - Accent6 4 4 9" xfId="5294"/>
    <cellStyle name="40% - Accent6 4 4 9 2" xfId="24404"/>
    <cellStyle name="40% - Accent6 4 4 9 3" xfId="43465"/>
    <cellStyle name="40% - Accent6 4 5" xfId="2252"/>
    <cellStyle name="40% - Accent6 4 5 2" xfId="2253"/>
    <cellStyle name="40% - Accent6 4 5 2 2" xfId="8329"/>
    <cellStyle name="40% - Accent6 4 5 2 2 2" xfId="16611"/>
    <cellStyle name="40% - Accent6 4 5 2 2 2 2" xfId="35673"/>
    <cellStyle name="40% - Accent6 4 5 2 2 2 3" xfId="54734"/>
    <cellStyle name="40% - Accent6 4 5 2 2 3" xfId="27395"/>
    <cellStyle name="40% - Accent6 4 5 2 2 4" xfId="46456"/>
    <cellStyle name="40% - Accent6 4 5 2 3" xfId="10823"/>
    <cellStyle name="40% - Accent6 4 5 2 3 2" xfId="19101"/>
    <cellStyle name="40% - Accent6 4 5 2 3 2 2" xfId="38163"/>
    <cellStyle name="40% - Accent6 4 5 2 3 2 3" xfId="57224"/>
    <cellStyle name="40% - Accent6 4 5 2 3 3" xfId="29885"/>
    <cellStyle name="40% - Accent6 4 5 2 3 4" xfId="48946"/>
    <cellStyle name="40% - Accent6 4 5 2 4" xfId="5301"/>
    <cellStyle name="40% - Accent6 4 5 2 4 2" xfId="24411"/>
    <cellStyle name="40% - Accent6 4 5 2 4 3" xfId="43472"/>
    <cellStyle name="40% - Accent6 4 5 2 5" xfId="13627"/>
    <cellStyle name="40% - Accent6 4 5 2 5 2" xfId="32689"/>
    <cellStyle name="40% - Accent6 4 5 2 5 3" xfId="51750"/>
    <cellStyle name="40% - Accent6 4 5 2 6" xfId="21607"/>
    <cellStyle name="40% - Accent6 4 5 2 7" xfId="40668"/>
    <cellStyle name="40% - Accent6 4 5 3" xfId="8328"/>
    <cellStyle name="40% - Accent6 4 5 3 2" xfId="16610"/>
    <cellStyle name="40% - Accent6 4 5 3 2 2" xfId="35672"/>
    <cellStyle name="40% - Accent6 4 5 3 2 3" xfId="54733"/>
    <cellStyle name="40% - Accent6 4 5 3 3" xfId="27394"/>
    <cellStyle name="40% - Accent6 4 5 3 4" xfId="46455"/>
    <cellStyle name="40% - Accent6 4 5 4" xfId="10822"/>
    <cellStyle name="40% - Accent6 4 5 4 2" xfId="19100"/>
    <cellStyle name="40% - Accent6 4 5 4 2 2" xfId="38162"/>
    <cellStyle name="40% - Accent6 4 5 4 2 3" xfId="57223"/>
    <cellStyle name="40% - Accent6 4 5 4 3" xfId="29884"/>
    <cellStyle name="40% - Accent6 4 5 4 4" xfId="48945"/>
    <cellStyle name="40% - Accent6 4 5 5" xfId="5300"/>
    <cellStyle name="40% - Accent6 4 5 5 2" xfId="24410"/>
    <cellStyle name="40% - Accent6 4 5 5 3" xfId="43471"/>
    <cellStyle name="40% - Accent6 4 5 6" xfId="13626"/>
    <cellStyle name="40% - Accent6 4 5 6 2" xfId="32688"/>
    <cellStyle name="40% - Accent6 4 5 6 3" xfId="51749"/>
    <cellStyle name="40% - Accent6 4 5 7" xfId="21606"/>
    <cellStyle name="40% - Accent6 4 5 8" xfId="40667"/>
    <cellStyle name="40% - Accent6 4 6" xfId="2254"/>
    <cellStyle name="40% - Accent6 4 6 2" xfId="2255"/>
    <cellStyle name="40% - Accent6 4 6 2 2" xfId="8331"/>
    <cellStyle name="40% - Accent6 4 6 2 2 2" xfId="16613"/>
    <cellStyle name="40% - Accent6 4 6 2 2 2 2" xfId="35675"/>
    <cellStyle name="40% - Accent6 4 6 2 2 2 3" xfId="54736"/>
    <cellStyle name="40% - Accent6 4 6 2 2 3" xfId="27397"/>
    <cellStyle name="40% - Accent6 4 6 2 2 4" xfId="46458"/>
    <cellStyle name="40% - Accent6 4 6 2 3" xfId="10825"/>
    <cellStyle name="40% - Accent6 4 6 2 3 2" xfId="19103"/>
    <cellStyle name="40% - Accent6 4 6 2 3 2 2" xfId="38165"/>
    <cellStyle name="40% - Accent6 4 6 2 3 2 3" xfId="57226"/>
    <cellStyle name="40% - Accent6 4 6 2 3 3" xfId="29887"/>
    <cellStyle name="40% - Accent6 4 6 2 3 4" xfId="48948"/>
    <cellStyle name="40% - Accent6 4 6 2 4" xfId="5303"/>
    <cellStyle name="40% - Accent6 4 6 2 4 2" xfId="24413"/>
    <cellStyle name="40% - Accent6 4 6 2 4 3" xfId="43474"/>
    <cellStyle name="40% - Accent6 4 6 2 5" xfId="13629"/>
    <cellStyle name="40% - Accent6 4 6 2 5 2" xfId="32691"/>
    <cellStyle name="40% - Accent6 4 6 2 5 3" xfId="51752"/>
    <cellStyle name="40% - Accent6 4 6 2 6" xfId="21609"/>
    <cellStyle name="40% - Accent6 4 6 2 7" xfId="40670"/>
    <cellStyle name="40% - Accent6 4 6 3" xfId="8330"/>
    <cellStyle name="40% - Accent6 4 6 3 2" xfId="16612"/>
    <cellStyle name="40% - Accent6 4 6 3 2 2" xfId="35674"/>
    <cellStyle name="40% - Accent6 4 6 3 2 3" xfId="54735"/>
    <cellStyle name="40% - Accent6 4 6 3 3" xfId="27396"/>
    <cellStyle name="40% - Accent6 4 6 3 4" xfId="46457"/>
    <cellStyle name="40% - Accent6 4 6 4" xfId="10824"/>
    <cellStyle name="40% - Accent6 4 6 4 2" xfId="19102"/>
    <cellStyle name="40% - Accent6 4 6 4 2 2" xfId="38164"/>
    <cellStyle name="40% - Accent6 4 6 4 2 3" xfId="57225"/>
    <cellStyle name="40% - Accent6 4 6 4 3" xfId="29886"/>
    <cellStyle name="40% - Accent6 4 6 4 4" xfId="48947"/>
    <cellStyle name="40% - Accent6 4 6 5" xfId="5302"/>
    <cellStyle name="40% - Accent6 4 6 5 2" xfId="24412"/>
    <cellStyle name="40% - Accent6 4 6 5 3" xfId="43473"/>
    <cellStyle name="40% - Accent6 4 6 6" xfId="13628"/>
    <cellStyle name="40% - Accent6 4 6 6 2" xfId="32690"/>
    <cellStyle name="40% - Accent6 4 6 6 3" xfId="51751"/>
    <cellStyle name="40% - Accent6 4 6 7" xfId="21608"/>
    <cellStyle name="40% - Accent6 4 6 8" xfId="40669"/>
    <cellStyle name="40% - Accent6 4 7" xfId="2256"/>
    <cellStyle name="40% - Accent6 4 7 2" xfId="8332"/>
    <cellStyle name="40% - Accent6 4 7 2 2" xfId="16614"/>
    <cellStyle name="40% - Accent6 4 7 2 2 2" xfId="35676"/>
    <cellStyle name="40% - Accent6 4 7 2 2 3" xfId="54737"/>
    <cellStyle name="40% - Accent6 4 7 2 3" xfId="27398"/>
    <cellStyle name="40% - Accent6 4 7 2 4" xfId="46459"/>
    <cellStyle name="40% - Accent6 4 7 3" xfId="10826"/>
    <cellStyle name="40% - Accent6 4 7 3 2" xfId="19104"/>
    <cellStyle name="40% - Accent6 4 7 3 2 2" xfId="38166"/>
    <cellStyle name="40% - Accent6 4 7 3 2 3" xfId="57227"/>
    <cellStyle name="40% - Accent6 4 7 3 3" xfId="29888"/>
    <cellStyle name="40% - Accent6 4 7 3 4" xfId="48949"/>
    <cellStyle name="40% - Accent6 4 7 4" xfId="5304"/>
    <cellStyle name="40% - Accent6 4 7 4 2" xfId="24414"/>
    <cellStyle name="40% - Accent6 4 7 4 3" xfId="43475"/>
    <cellStyle name="40% - Accent6 4 7 5" xfId="13630"/>
    <cellStyle name="40% - Accent6 4 7 5 2" xfId="32692"/>
    <cellStyle name="40% - Accent6 4 7 5 3" xfId="51753"/>
    <cellStyle name="40% - Accent6 4 7 6" xfId="21610"/>
    <cellStyle name="40% - Accent6 4 7 7" xfId="40671"/>
    <cellStyle name="40% - Accent6 4 8" xfId="2257"/>
    <cellStyle name="40% - Accent6 4 8 2" xfId="8333"/>
    <cellStyle name="40% - Accent6 4 8 2 2" xfId="16615"/>
    <cellStyle name="40% - Accent6 4 8 2 2 2" xfId="35677"/>
    <cellStyle name="40% - Accent6 4 8 2 2 3" xfId="54738"/>
    <cellStyle name="40% - Accent6 4 8 2 3" xfId="27399"/>
    <cellStyle name="40% - Accent6 4 8 2 4" xfId="46460"/>
    <cellStyle name="40% - Accent6 4 8 3" xfId="10827"/>
    <cellStyle name="40% - Accent6 4 8 3 2" xfId="19105"/>
    <cellStyle name="40% - Accent6 4 8 3 2 2" xfId="38167"/>
    <cellStyle name="40% - Accent6 4 8 3 2 3" xfId="57228"/>
    <cellStyle name="40% - Accent6 4 8 3 3" xfId="29889"/>
    <cellStyle name="40% - Accent6 4 8 3 4" xfId="48950"/>
    <cellStyle name="40% - Accent6 4 8 4" xfId="5305"/>
    <cellStyle name="40% - Accent6 4 8 4 2" xfId="24415"/>
    <cellStyle name="40% - Accent6 4 8 4 3" xfId="43476"/>
    <cellStyle name="40% - Accent6 4 8 5" xfId="13631"/>
    <cellStyle name="40% - Accent6 4 8 5 2" xfId="32693"/>
    <cellStyle name="40% - Accent6 4 8 5 3" xfId="51754"/>
    <cellStyle name="40% - Accent6 4 8 6" xfId="21611"/>
    <cellStyle name="40% - Accent6 4 8 7" xfId="40672"/>
    <cellStyle name="40% - Accent6 4 9" xfId="5306"/>
    <cellStyle name="40% - Accent6 4 9 2" xfId="13632"/>
    <cellStyle name="40% - Accent6 4 9 2 2" xfId="32694"/>
    <cellStyle name="40% - Accent6 4 9 2 3" xfId="51755"/>
    <cellStyle name="40% - Accent6 4 9 3" xfId="24416"/>
    <cellStyle name="40% - Accent6 4 9 4" xfId="43477"/>
    <cellStyle name="40% - Accent6 5" xfId="2258"/>
    <cellStyle name="40% - Accent6 5 10" xfId="5307"/>
    <cellStyle name="40% - Accent6 5 10 2" xfId="24417"/>
    <cellStyle name="40% - Accent6 5 10 3" xfId="43478"/>
    <cellStyle name="40% - Accent6 5 11" xfId="13633"/>
    <cellStyle name="40% - Accent6 5 11 2" xfId="32695"/>
    <cellStyle name="40% - Accent6 5 11 3" xfId="51756"/>
    <cellStyle name="40% - Accent6 5 12" xfId="21612"/>
    <cellStyle name="40% - Accent6 5 13" xfId="40673"/>
    <cellStyle name="40% - Accent6 5 2" xfId="2259"/>
    <cellStyle name="40% - Accent6 5 2 2" xfId="2260"/>
    <cellStyle name="40% - Accent6 5 2 2 2" xfId="8336"/>
    <cellStyle name="40% - Accent6 5 2 2 2 2" xfId="16618"/>
    <cellStyle name="40% - Accent6 5 2 2 2 2 2" xfId="35680"/>
    <cellStyle name="40% - Accent6 5 2 2 2 2 3" xfId="54741"/>
    <cellStyle name="40% - Accent6 5 2 2 2 3" xfId="27402"/>
    <cellStyle name="40% - Accent6 5 2 2 2 4" xfId="46463"/>
    <cellStyle name="40% - Accent6 5 2 2 3" xfId="10830"/>
    <cellStyle name="40% - Accent6 5 2 2 3 2" xfId="19108"/>
    <cellStyle name="40% - Accent6 5 2 2 3 2 2" xfId="38170"/>
    <cellStyle name="40% - Accent6 5 2 2 3 2 3" xfId="57231"/>
    <cellStyle name="40% - Accent6 5 2 2 3 3" xfId="29892"/>
    <cellStyle name="40% - Accent6 5 2 2 3 4" xfId="48953"/>
    <cellStyle name="40% - Accent6 5 2 2 4" xfId="5309"/>
    <cellStyle name="40% - Accent6 5 2 2 4 2" xfId="24419"/>
    <cellStyle name="40% - Accent6 5 2 2 4 3" xfId="43480"/>
    <cellStyle name="40% - Accent6 5 2 2 5" xfId="13635"/>
    <cellStyle name="40% - Accent6 5 2 2 5 2" xfId="32697"/>
    <cellStyle name="40% - Accent6 5 2 2 5 3" xfId="51758"/>
    <cellStyle name="40% - Accent6 5 2 2 6" xfId="21614"/>
    <cellStyle name="40% - Accent6 5 2 2 7" xfId="40675"/>
    <cellStyle name="40% - Accent6 5 2 3" xfId="8335"/>
    <cellStyle name="40% - Accent6 5 2 3 2" xfId="16617"/>
    <cellStyle name="40% - Accent6 5 2 3 2 2" xfId="35679"/>
    <cellStyle name="40% - Accent6 5 2 3 2 3" xfId="54740"/>
    <cellStyle name="40% - Accent6 5 2 3 3" xfId="27401"/>
    <cellStyle name="40% - Accent6 5 2 3 4" xfId="46462"/>
    <cellStyle name="40% - Accent6 5 2 4" xfId="10829"/>
    <cellStyle name="40% - Accent6 5 2 4 2" xfId="19107"/>
    <cellStyle name="40% - Accent6 5 2 4 2 2" xfId="38169"/>
    <cellStyle name="40% - Accent6 5 2 4 2 3" xfId="57230"/>
    <cellStyle name="40% - Accent6 5 2 4 3" xfId="29891"/>
    <cellStyle name="40% - Accent6 5 2 4 4" xfId="48952"/>
    <cellStyle name="40% - Accent6 5 2 5" xfId="5308"/>
    <cellStyle name="40% - Accent6 5 2 5 2" xfId="24418"/>
    <cellStyle name="40% - Accent6 5 2 5 3" xfId="43479"/>
    <cellStyle name="40% - Accent6 5 2 6" xfId="13634"/>
    <cellStyle name="40% - Accent6 5 2 6 2" xfId="32696"/>
    <cellStyle name="40% - Accent6 5 2 6 3" xfId="51757"/>
    <cellStyle name="40% - Accent6 5 2 7" xfId="21613"/>
    <cellStyle name="40% - Accent6 5 2 8" xfId="40674"/>
    <cellStyle name="40% - Accent6 5 3" xfId="2261"/>
    <cellStyle name="40% - Accent6 5 3 2" xfId="2262"/>
    <cellStyle name="40% - Accent6 5 3 2 2" xfId="8338"/>
    <cellStyle name="40% - Accent6 5 3 2 2 2" xfId="16620"/>
    <cellStyle name="40% - Accent6 5 3 2 2 2 2" xfId="35682"/>
    <cellStyle name="40% - Accent6 5 3 2 2 2 3" xfId="54743"/>
    <cellStyle name="40% - Accent6 5 3 2 2 3" xfId="27404"/>
    <cellStyle name="40% - Accent6 5 3 2 2 4" xfId="46465"/>
    <cellStyle name="40% - Accent6 5 3 2 3" xfId="10832"/>
    <cellStyle name="40% - Accent6 5 3 2 3 2" xfId="19110"/>
    <cellStyle name="40% - Accent6 5 3 2 3 2 2" xfId="38172"/>
    <cellStyle name="40% - Accent6 5 3 2 3 2 3" xfId="57233"/>
    <cellStyle name="40% - Accent6 5 3 2 3 3" xfId="29894"/>
    <cellStyle name="40% - Accent6 5 3 2 3 4" xfId="48955"/>
    <cellStyle name="40% - Accent6 5 3 2 4" xfId="5311"/>
    <cellStyle name="40% - Accent6 5 3 2 4 2" xfId="24421"/>
    <cellStyle name="40% - Accent6 5 3 2 4 3" xfId="43482"/>
    <cellStyle name="40% - Accent6 5 3 2 5" xfId="13637"/>
    <cellStyle name="40% - Accent6 5 3 2 5 2" xfId="32699"/>
    <cellStyle name="40% - Accent6 5 3 2 5 3" xfId="51760"/>
    <cellStyle name="40% - Accent6 5 3 2 6" xfId="21616"/>
    <cellStyle name="40% - Accent6 5 3 2 7" xfId="40677"/>
    <cellStyle name="40% - Accent6 5 3 3" xfId="8337"/>
    <cellStyle name="40% - Accent6 5 3 3 2" xfId="16619"/>
    <cellStyle name="40% - Accent6 5 3 3 2 2" xfId="35681"/>
    <cellStyle name="40% - Accent6 5 3 3 2 3" xfId="54742"/>
    <cellStyle name="40% - Accent6 5 3 3 3" xfId="27403"/>
    <cellStyle name="40% - Accent6 5 3 3 4" xfId="46464"/>
    <cellStyle name="40% - Accent6 5 3 4" xfId="10831"/>
    <cellStyle name="40% - Accent6 5 3 4 2" xfId="19109"/>
    <cellStyle name="40% - Accent6 5 3 4 2 2" xfId="38171"/>
    <cellStyle name="40% - Accent6 5 3 4 2 3" xfId="57232"/>
    <cellStyle name="40% - Accent6 5 3 4 3" xfId="29893"/>
    <cellStyle name="40% - Accent6 5 3 4 4" xfId="48954"/>
    <cellStyle name="40% - Accent6 5 3 5" xfId="5310"/>
    <cellStyle name="40% - Accent6 5 3 5 2" xfId="24420"/>
    <cellStyle name="40% - Accent6 5 3 5 3" xfId="43481"/>
    <cellStyle name="40% - Accent6 5 3 6" xfId="13636"/>
    <cellStyle name="40% - Accent6 5 3 6 2" xfId="32698"/>
    <cellStyle name="40% - Accent6 5 3 6 3" xfId="51759"/>
    <cellStyle name="40% - Accent6 5 3 7" xfId="21615"/>
    <cellStyle name="40% - Accent6 5 3 8" xfId="40676"/>
    <cellStyle name="40% - Accent6 5 4" xfId="2263"/>
    <cellStyle name="40% - Accent6 5 4 2" xfId="8339"/>
    <cellStyle name="40% - Accent6 5 4 2 2" xfId="16621"/>
    <cellStyle name="40% - Accent6 5 4 2 2 2" xfId="35683"/>
    <cellStyle name="40% - Accent6 5 4 2 2 3" xfId="54744"/>
    <cellStyle name="40% - Accent6 5 4 2 3" xfId="27405"/>
    <cellStyle name="40% - Accent6 5 4 2 4" xfId="46466"/>
    <cellStyle name="40% - Accent6 5 4 3" xfId="10833"/>
    <cellStyle name="40% - Accent6 5 4 3 2" xfId="19111"/>
    <cellStyle name="40% - Accent6 5 4 3 2 2" xfId="38173"/>
    <cellStyle name="40% - Accent6 5 4 3 2 3" xfId="57234"/>
    <cellStyle name="40% - Accent6 5 4 3 3" xfId="29895"/>
    <cellStyle name="40% - Accent6 5 4 3 4" xfId="48956"/>
    <cellStyle name="40% - Accent6 5 4 4" xfId="5312"/>
    <cellStyle name="40% - Accent6 5 4 4 2" xfId="24422"/>
    <cellStyle name="40% - Accent6 5 4 4 3" xfId="43483"/>
    <cellStyle name="40% - Accent6 5 4 5" xfId="13638"/>
    <cellStyle name="40% - Accent6 5 4 5 2" xfId="32700"/>
    <cellStyle name="40% - Accent6 5 4 5 3" xfId="51761"/>
    <cellStyle name="40% - Accent6 5 4 6" xfId="21617"/>
    <cellStyle name="40% - Accent6 5 4 7" xfId="40678"/>
    <cellStyle name="40% - Accent6 5 5" xfId="2264"/>
    <cellStyle name="40% - Accent6 5 5 2" xfId="8340"/>
    <cellStyle name="40% - Accent6 5 5 2 2" xfId="16622"/>
    <cellStyle name="40% - Accent6 5 5 2 2 2" xfId="35684"/>
    <cellStyle name="40% - Accent6 5 5 2 2 3" xfId="54745"/>
    <cellStyle name="40% - Accent6 5 5 2 3" xfId="27406"/>
    <cellStyle name="40% - Accent6 5 5 2 4" xfId="46467"/>
    <cellStyle name="40% - Accent6 5 5 3" xfId="10834"/>
    <cellStyle name="40% - Accent6 5 5 3 2" xfId="19112"/>
    <cellStyle name="40% - Accent6 5 5 3 2 2" xfId="38174"/>
    <cellStyle name="40% - Accent6 5 5 3 2 3" xfId="57235"/>
    <cellStyle name="40% - Accent6 5 5 3 3" xfId="29896"/>
    <cellStyle name="40% - Accent6 5 5 3 4" xfId="48957"/>
    <cellStyle name="40% - Accent6 5 5 4" xfId="5313"/>
    <cellStyle name="40% - Accent6 5 5 4 2" xfId="24423"/>
    <cellStyle name="40% - Accent6 5 5 4 3" xfId="43484"/>
    <cellStyle name="40% - Accent6 5 5 5" xfId="13639"/>
    <cellStyle name="40% - Accent6 5 5 5 2" xfId="32701"/>
    <cellStyle name="40% - Accent6 5 5 5 3" xfId="51762"/>
    <cellStyle name="40% - Accent6 5 5 6" xfId="21618"/>
    <cellStyle name="40% - Accent6 5 5 7" xfId="40679"/>
    <cellStyle name="40% - Accent6 5 6" xfId="5314"/>
    <cellStyle name="40% - Accent6 5 6 2" xfId="13640"/>
    <cellStyle name="40% - Accent6 5 6 2 2" xfId="32702"/>
    <cellStyle name="40% - Accent6 5 6 2 3" xfId="51763"/>
    <cellStyle name="40% - Accent6 5 6 3" xfId="24424"/>
    <cellStyle name="40% - Accent6 5 6 4" xfId="43485"/>
    <cellStyle name="40% - Accent6 5 7" xfId="5746"/>
    <cellStyle name="40% - Accent6 5 7 2" xfId="14031"/>
    <cellStyle name="40% - Accent6 5 7 2 2" xfId="33093"/>
    <cellStyle name="40% - Accent6 5 7 2 3" xfId="52154"/>
    <cellStyle name="40% - Accent6 5 7 3" xfId="24815"/>
    <cellStyle name="40% - Accent6 5 7 4" xfId="43876"/>
    <cellStyle name="40% - Accent6 5 8" xfId="8334"/>
    <cellStyle name="40% - Accent6 5 8 2" xfId="16616"/>
    <cellStyle name="40% - Accent6 5 8 2 2" xfId="35678"/>
    <cellStyle name="40% - Accent6 5 8 2 3" xfId="54739"/>
    <cellStyle name="40% - Accent6 5 8 3" xfId="27400"/>
    <cellStyle name="40% - Accent6 5 8 4" xfId="46461"/>
    <cellStyle name="40% - Accent6 5 9" xfId="10828"/>
    <cellStyle name="40% - Accent6 5 9 2" xfId="19106"/>
    <cellStyle name="40% - Accent6 5 9 2 2" xfId="38168"/>
    <cellStyle name="40% - Accent6 5 9 2 3" xfId="57229"/>
    <cellStyle name="40% - Accent6 5 9 3" xfId="29890"/>
    <cellStyle name="40% - Accent6 5 9 4" xfId="48951"/>
    <cellStyle name="40% - Accent6 6" xfId="2265"/>
    <cellStyle name="40% - Accent6 6 10" xfId="5315"/>
    <cellStyle name="40% - Accent6 6 10 2" xfId="24425"/>
    <cellStyle name="40% - Accent6 6 10 3" xfId="43486"/>
    <cellStyle name="40% - Accent6 6 11" xfId="13641"/>
    <cellStyle name="40% - Accent6 6 11 2" xfId="32703"/>
    <cellStyle name="40% - Accent6 6 11 3" xfId="51764"/>
    <cellStyle name="40% - Accent6 6 12" xfId="21619"/>
    <cellStyle name="40% - Accent6 6 13" xfId="40680"/>
    <cellStyle name="40% - Accent6 6 2" xfId="2266"/>
    <cellStyle name="40% - Accent6 6 2 2" xfId="2267"/>
    <cellStyle name="40% - Accent6 6 2 2 2" xfId="8343"/>
    <cellStyle name="40% - Accent6 6 2 2 2 2" xfId="16625"/>
    <cellStyle name="40% - Accent6 6 2 2 2 2 2" xfId="35687"/>
    <cellStyle name="40% - Accent6 6 2 2 2 2 3" xfId="54748"/>
    <cellStyle name="40% - Accent6 6 2 2 2 3" xfId="27409"/>
    <cellStyle name="40% - Accent6 6 2 2 2 4" xfId="46470"/>
    <cellStyle name="40% - Accent6 6 2 2 3" xfId="10837"/>
    <cellStyle name="40% - Accent6 6 2 2 3 2" xfId="19115"/>
    <cellStyle name="40% - Accent6 6 2 2 3 2 2" xfId="38177"/>
    <cellStyle name="40% - Accent6 6 2 2 3 2 3" xfId="57238"/>
    <cellStyle name="40% - Accent6 6 2 2 3 3" xfId="29899"/>
    <cellStyle name="40% - Accent6 6 2 2 3 4" xfId="48960"/>
    <cellStyle name="40% - Accent6 6 2 2 4" xfId="5317"/>
    <cellStyle name="40% - Accent6 6 2 2 4 2" xfId="24427"/>
    <cellStyle name="40% - Accent6 6 2 2 4 3" xfId="43488"/>
    <cellStyle name="40% - Accent6 6 2 2 5" xfId="13643"/>
    <cellStyle name="40% - Accent6 6 2 2 5 2" xfId="32705"/>
    <cellStyle name="40% - Accent6 6 2 2 5 3" xfId="51766"/>
    <cellStyle name="40% - Accent6 6 2 2 6" xfId="21621"/>
    <cellStyle name="40% - Accent6 6 2 2 7" xfId="40682"/>
    <cellStyle name="40% - Accent6 6 2 3" xfId="8342"/>
    <cellStyle name="40% - Accent6 6 2 3 2" xfId="16624"/>
    <cellStyle name="40% - Accent6 6 2 3 2 2" xfId="35686"/>
    <cellStyle name="40% - Accent6 6 2 3 2 3" xfId="54747"/>
    <cellStyle name="40% - Accent6 6 2 3 3" xfId="27408"/>
    <cellStyle name="40% - Accent6 6 2 3 4" xfId="46469"/>
    <cellStyle name="40% - Accent6 6 2 4" xfId="10836"/>
    <cellStyle name="40% - Accent6 6 2 4 2" xfId="19114"/>
    <cellStyle name="40% - Accent6 6 2 4 2 2" xfId="38176"/>
    <cellStyle name="40% - Accent6 6 2 4 2 3" xfId="57237"/>
    <cellStyle name="40% - Accent6 6 2 4 3" xfId="29898"/>
    <cellStyle name="40% - Accent6 6 2 4 4" xfId="48959"/>
    <cellStyle name="40% - Accent6 6 2 5" xfId="5316"/>
    <cellStyle name="40% - Accent6 6 2 5 2" xfId="24426"/>
    <cellStyle name="40% - Accent6 6 2 5 3" xfId="43487"/>
    <cellStyle name="40% - Accent6 6 2 6" xfId="13642"/>
    <cellStyle name="40% - Accent6 6 2 6 2" xfId="32704"/>
    <cellStyle name="40% - Accent6 6 2 6 3" xfId="51765"/>
    <cellStyle name="40% - Accent6 6 2 7" xfId="21620"/>
    <cellStyle name="40% - Accent6 6 2 8" xfId="40681"/>
    <cellStyle name="40% - Accent6 6 3" xfId="2268"/>
    <cellStyle name="40% - Accent6 6 3 2" xfId="2269"/>
    <cellStyle name="40% - Accent6 6 3 2 2" xfId="8345"/>
    <cellStyle name="40% - Accent6 6 3 2 2 2" xfId="16627"/>
    <cellStyle name="40% - Accent6 6 3 2 2 2 2" xfId="35689"/>
    <cellStyle name="40% - Accent6 6 3 2 2 2 3" xfId="54750"/>
    <cellStyle name="40% - Accent6 6 3 2 2 3" xfId="27411"/>
    <cellStyle name="40% - Accent6 6 3 2 2 4" xfId="46472"/>
    <cellStyle name="40% - Accent6 6 3 2 3" xfId="10839"/>
    <cellStyle name="40% - Accent6 6 3 2 3 2" xfId="19117"/>
    <cellStyle name="40% - Accent6 6 3 2 3 2 2" xfId="38179"/>
    <cellStyle name="40% - Accent6 6 3 2 3 2 3" xfId="57240"/>
    <cellStyle name="40% - Accent6 6 3 2 3 3" xfId="29901"/>
    <cellStyle name="40% - Accent6 6 3 2 3 4" xfId="48962"/>
    <cellStyle name="40% - Accent6 6 3 2 4" xfId="5319"/>
    <cellStyle name="40% - Accent6 6 3 2 4 2" xfId="24429"/>
    <cellStyle name="40% - Accent6 6 3 2 4 3" xfId="43490"/>
    <cellStyle name="40% - Accent6 6 3 2 5" xfId="13645"/>
    <cellStyle name="40% - Accent6 6 3 2 5 2" xfId="32707"/>
    <cellStyle name="40% - Accent6 6 3 2 5 3" xfId="51768"/>
    <cellStyle name="40% - Accent6 6 3 2 6" xfId="21623"/>
    <cellStyle name="40% - Accent6 6 3 2 7" xfId="40684"/>
    <cellStyle name="40% - Accent6 6 3 3" xfId="8344"/>
    <cellStyle name="40% - Accent6 6 3 3 2" xfId="16626"/>
    <cellStyle name="40% - Accent6 6 3 3 2 2" xfId="35688"/>
    <cellStyle name="40% - Accent6 6 3 3 2 3" xfId="54749"/>
    <cellStyle name="40% - Accent6 6 3 3 3" xfId="27410"/>
    <cellStyle name="40% - Accent6 6 3 3 4" xfId="46471"/>
    <cellStyle name="40% - Accent6 6 3 4" xfId="10838"/>
    <cellStyle name="40% - Accent6 6 3 4 2" xfId="19116"/>
    <cellStyle name="40% - Accent6 6 3 4 2 2" xfId="38178"/>
    <cellStyle name="40% - Accent6 6 3 4 2 3" xfId="57239"/>
    <cellStyle name="40% - Accent6 6 3 4 3" xfId="29900"/>
    <cellStyle name="40% - Accent6 6 3 4 4" xfId="48961"/>
    <cellStyle name="40% - Accent6 6 3 5" xfId="5318"/>
    <cellStyle name="40% - Accent6 6 3 5 2" xfId="24428"/>
    <cellStyle name="40% - Accent6 6 3 5 3" xfId="43489"/>
    <cellStyle name="40% - Accent6 6 3 6" xfId="13644"/>
    <cellStyle name="40% - Accent6 6 3 6 2" xfId="32706"/>
    <cellStyle name="40% - Accent6 6 3 6 3" xfId="51767"/>
    <cellStyle name="40% - Accent6 6 3 7" xfId="21622"/>
    <cellStyle name="40% - Accent6 6 3 8" xfId="40683"/>
    <cellStyle name="40% - Accent6 6 4" xfId="2270"/>
    <cellStyle name="40% - Accent6 6 4 2" xfId="8346"/>
    <cellStyle name="40% - Accent6 6 4 2 2" xfId="16628"/>
    <cellStyle name="40% - Accent6 6 4 2 2 2" xfId="35690"/>
    <cellStyle name="40% - Accent6 6 4 2 2 3" xfId="54751"/>
    <cellStyle name="40% - Accent6 6 4 2 3" xfId="27412"/>
    <cellStyle name="40% - Accent6 6 4 2 4" xfId="46473"/>
    <cellStyle name="40% - Accent6 6 4 3" xfId="10840"/>
    <cellStyle name="40% - Accent6 6 4 3 2" xfId="19118"/>
    <cellStyle name="40% - Accent6 6 4 3 2 2" xfId="38180"/>
    <cellStyle name="40% - Accent6 6 4 3 2 3" xfId="57241"/>
    <cellStyle name="40% - Accent6 6 4 3 3" xfId="29902"/>
    <cellStyle name="40% - Accent6 6 4 3 4" xfId="48963"/>
    <cellStyle name="40% - Accent6 6 4 4" xfId="5320"/>
    <cellStyle name="40% - Accent6 6 4 4 2" xfId="24430"/>
    <cellStyle name="40% - Accent6 6 4 4 3" xfId="43491"/>
    <cellStyle name="40% - Accent6 6 4 5" xfId="13646"/>
    <cellStyle name="40% - Accent6 6 4 5 2" xfId="32708"/>
    <cellStyle name="40% - Accent6 6 4 5 3" xfId="51769"/>
    <cellStyle name="40% - Accent6 6 4 6" xfId="21624"/>
    <cellStyle name="40% - Accent6 6 4 7" xfId="40685"/>
    <cellStyle name="40% - Accent6 6 5" xfId="2271"/>
    <cellStyle name="40% - Accent6 6 5 2" xfId="8347"/>
    <cellStyle name="40% - Accent6 6 5 2 2" xfId="16629"/>
    <cellStyle name="40% - Accent6 6 5 2 2 2" xfId="35691"/>
    <cellStyle name="40% - Accent6 6 5 2 2 3" xfId="54752"/>
    <cellStyle name="40% - Accent6 6 5 2 3" xfId="27413"/>
    <cellStyle name="40% - Accent6 6 5 2 4" xfId="46474"/>
    <cellStyle name="40% - Accent6 6 5 3" xfId="10841"/>
    <cellStyle name="40% - Accent6 6 5 3 2" xfId="19119"/>
    <cellStyle name="40% - Accent6 6 5 3 2 2" xfId="38181"/>
    <cellStyle name="40% - Accent6 6 5 3 2 3" xfId="57242"/>
    <cellStyle name="40% - Accent6 6 5 3 3" xfId="29903"/>
    <cellStyle name="40% - Accent6 6 5 3 4" xfId="48964"/>
    <cellStyle name="40% - Accent6 6 5 4" xfId="5321"/>
    <cellStyle name="40% - Accent6 6 5 4 2" xfId="24431"/>
    <cellStyle name="40% - Accent6 6 5 4 3" xfId="43492"/>
    <cellStyle name="40% - Accent6 6 5 5" xfId="13647"/>
    <cellStyle name="40% - Accent6 6 5 5 2" xfId="32709"/>
    <cellStyle name="40% - Accent6 6 5 5 3" xfId="51770"/>
    <cellStyle name="40% - Accent6 6 5 6" xfId="21625"/>
    <cellStyle name="40% - Accent6 6 5 7" xfId="40686"/>
    <cellStyle name="40% - Accent6 6 6" xfId="5322"/>
    <cellStyle name="40% - Accent6 6 6 2" xfId="13648"/>
    <cellStyle name="40% - Accent6 6 6 2 2" xfId="32710"/>
    <cellStyle name="40% - Accent6 6 6 2 3" xfId="51771"/>
    <cellStyle name="40% - Accent6 6 6 3" xfId="24432"/>
    <cellStyle name="40% - Accent6 6 6 4" xfId="43493"/>
    <cellStyle name="40% - Accent6 6 7" xfId="5835"/>
    <cellStyle name="40% - Accent6 6 7 2" xfId="14117"/>
    <cellStyle name="40% - Accent6 6 7 2 2" xfId="33179"/>
    <cellStyle name="40% - Accent6 6 7 2 3" xfId="52240"/>
    <cellStyle name="40% - Accent6 6 7 3" xfId="24901"/>
    <cellStyle name="40% - Accent6 6 7 4" xfId="43962"/>
    <cellStyle name="40% - Accent6 6 8" xfId="8341"/>
    <cellStyle name="40% - Accent6 6 8 2" xfId="16623"/>
    <cellStyle name="40% - Accent6 6 8 2 2" xfId="35685"/>
    <cellStyle name="40% - Accent6 6 8 2 3" xfId="54746"/>
    <cellStyle name="40% - Accent6 6 8 3" xfId="27407"/>
    <cellStyle name="40% - Accent6 6 8 4" xfId="46468"/>
    <cellStyle name="40% - Accent6 6 9" xfId="10835"/>
    <cellStyle name="40% - Accent6 6 9 2" xfId="19113"/>
    <cellStyle name="40% - Accent6 6 9 2 2" xfId="38175"/>
    <cellStyle name="40% - Accent6 6 9 2 3" xfId="57236"/>
    <cellStyle name="40% - Accent6 6 9 3" xfId="29897"/>
    <cellStyle name="40% - Accent6 6 9 4" xfId="48958"/>
    <cellStyle name="40% - Accent6 7" xfId="2272"/>
    <cellStyle name="40% - Accent6 7 10" xfId="5323"/>
    <cellStyle name="40% - Accent6 7 10 2" xfId="24433"/>
    <cellStyle name="40% - Accent6 7 10 3" xfId="43494"/>
    <cellStyle name="40% - Accent6 7 11" xfId="13649"/>
    <cellStyle name="40% - Accent6 7 11 2" xfId="32711"/>
    <cellStyle name="40% - Accent6 7 11 3" xfId="51772"/>
    <cellStyle name="40% - Accent6 7 12" xfId="21626"/>
    <cellStyle name="40% - Accent6 7 13" xfId="40687"/>
    <cellStyle name="40% - Accent6 7 2" xfId="2273"/>
    <cellStyle name="40% - Accent6 7 2 2" xfId="2274"/>
    <cellStyle name="40% - Accent6 7 2 2 2" xfId="8350"/>
    <cellStyle name="40% - Accent6 7 2 2 2 2" xfId="16632"/>
    <cellStyle name="40% - Accent6 7 2 2 2 2 2" xfId="35694"/>
    <cellStyle name="40% - Accent6 7 2 2 2 2 3" xfId="54755"/>
    <cellStyle name="40% - Accent6 7 2 2 2 3" xfId="27416"/>
    <cellStyle name="40% - Accent6 7 2 2 2 4" xfId="46477"/>
    <cellStyle name="40% - Accent6 7 2 2 3" xfId="10844"/>
    <cellStyle name="40% - Accent6 7 2 2 3 2" xfId="19122"/>
    <cellStyle name="40% - Accent6 7 2 2 3 2 2" xfId="38184"/>
    <cellStyle name="40% - Accent6 7 2 2 3 2 3" xfId="57245"/>
    <cellStyle name="40% - Accent6 7 2 2 3 3" xfId="29906"/>
    <cellStyle name="40% - Accent6 7 2 2 3 4" xfId="48967"/>
    <cellStyle name="40% - Accent6 7 2 2 4" xfId="5325"/>
    <cellStyle name="40% - Accent6 7 2 2 4 2" xfId="24435"/>
    <cellStyle name="40% - Accent6 7 2 2 4 3" xfId="43496"/>
    <cellStyle name="40% - Accent6 7 2 2 5" xfId="13651"/>
    <cellStyle name="40% - Accent6 7 2 2 5 2" xfId="32713"/>
    <cellStyle name="40% - Accent6 7 2 2 5 3" xfId="51774"/>
    <cellStyle name="40% - Accent6 7 2 2 6" xfId="21628"/>
    <cellStyle name="40% - Accent6 7 2 2 7" xfId="40689"/>
    <cellStyle name="40% - Accent6 7 2 3" xfId="8349"/>
    <cellStyle name="40% - Accent6 7 2 3 2" xfId="16631"/>
    <cellStyle name="40% - Accent6 7 2 3 2 2" xfId="35693"/>
    <cellStyle name="40% - Accent6 7 2 3 2 3" xfId="54754"/>
    <cellStyle name="40% - Accent6 7 2 3 3" xfId="27415"/>
    <cellStyle name="40% - Accent6 7 2 3 4" xfId="46476"/>
    <cellStyle name="40% - Accent6 7 2 4" xfId="10843"/>
    <cellStyle name="40% - Accent6 7 2 4 2" xfId="19121"/>
    <cellStyle name="40% - Accent6 7 2 4 2 2" xfId="38183"/>
    <cellStyle name="40% - Accent6 7 2 4 2 3" xfId="57244"/>
    <cellStyle name="40% - Accent6 7 2 4 3" xfId="29905"/>
    <cellStyle name="40% - Accent6 7 2 4 4" xfId="48966"/>
    <cellStyle name="40% - Accent6 7 2 5" xfId="5324"/>
    <cellStyle name="40% - Accent6 7 2 5 2" xfId="24434"/>
    <cellStyle name="40% - Accent6 7 2 5 3" xfId="43495"/>
    <cellStyle name="40% - Accent6 7 2 6" xfId="13650"/>
    <cellStyle name="40% - Accent6 7 2 6 2" xfId="32712"/>
    <cellStyle name="40% - Accent6 7 2 6 3" xfId="51773"/>
    <cellStyle name="40% - Accent6 7 2 7" xfId="21627"/>
    <cellStyle name="40% - Accent6 7 2 8" xfId="40688"/>
    <cellStyle name="40% - Accent6 7 3" xfId="2275"/>
    <cellStyle name="40% - Accent6 7 3 2" xfId="2276"/>
    <cellStyle name="40% - Accent6 7 3 2 2" xfId="8352"/>
    <cellStyle name="40% - Accent6 7 3 2 2 2" xfId="16634"/>
    <cellStyle name="40% - Accent6 7 3 2 2 2 2" xfId="35696"/>
    <cellStyle name="40% - Accent6 7 3 2 2 2 3" xfId="54757"/>
    <cellStyle name="40% - Accent6 7 3 2 2 3" xfId="27418"/>
    <cellStyle name="40% - Accent6 7 3 2 2 4" xfId="46479"/>
    <cellStyle name="40% - Accent6 7 3 2 3" xfId="10846"/>
    <cellStyle name="40% - Accent6 7 3 2 3 2" xfId="19124"/>
    <cellStyle name="40% - Accent6 7 3 2 3 2 2" xfId="38186"/>
    <cellStyle name="40% - Accent6 7 3 2 3 2 3" xfId="57247"/>
    <cellStyle name="40% - Accent6 7 3 2 3 3" xfId="29908"/>
    <cellStyle name="40% - Accent6 7 3 2 3 4" xfId="48969"/>
    <cellStyle name="40% - Accent6 7 3 2 4" xfId="5327"/>
    <cellStyle name="40% - Accent6 7 3 2 4 2" xfId="24437"/>
    <cellStyle name="40% - Accent6 7 3 2 4 3" xfId="43498"/>
    <cellStyle name="40% - Accent6 7 3 2 5" xfId="13653"/>
    <cellStyle name="40% - Accent6 7 3 2 5 2" xfId="32715"/>
    <cellStyle name="40% - Accent6 7 3 2 5 3" xfId="51776"/>
    <cellStyle name="40% - Accent6 7 3 2 6" xfId="21630"/>
    <cellStyle name="40% - Accent6 7 3 2 7" xfId="40691"/>
    <cellStyle name="40% - Accent6 7 3 3" xfId="8351"/>
    <cellStyle name="40% - Accent6 7 3 3 2" xfId="16633"/>
    <cellStyle name="40% - Accent6 7 3 3 2 2" xfId="35695"/>
    <cellStyle name="40% - Accent6 7 3 3 2 3" xfId="54756"/>
    <cellStyle name="40% - Accent6 7 3 3 3" xfId="27417"/>
    <cellStyle name="40% - Accent6 7 3 3 4" xfId="46478"/>
    <cellStyle name="40% - Accent6 7 3 4" xfId="10845"/>
    <cellStyle name="40% - Accent6 7 3 4 2" xfId="19123"/>
    <cellStyle name="40% - Accent6 7 3 4 2 2" xfId="38185"/>
    <cellStyle name="40% - Accent6 7 3 4 2 3" xfId="57246"/>
    <cellStyle name="40% - Accent6 7 3 4 3" xfId="29907"/>
    <cellStyle name="40% - Accent6 7 3 4 4" xfId="48968"/>
    <cellStyle name="40% - Accent6 7 3 5" xfId="5326"/>
    <cellStyle name="40% - Accent6 7 3 5 2" xfId="24436"/>
    <cellStyle name="40% - Accent6 7 3 5 3" xfId="43497"/>
    <cellStyle name="40% - Accent6 7 3 6" xfId="13652"/>
    <cellStyle name="40% - Accent6 7 3 6 2" xfId="32714"/>
    <cellStyle name="40% - Accent6 7 3 6 3" xfId="51775"/>
    <cellStyle name="40% - Accent6 7 3 7" xfId="21629"/>
    <cellStyle name="40% - Accent6 7 3 8" xfId="40690"/>
    <cellStyle name="40% - Accent6 7 4" xfId="2277"/>
    <cellStyle name="40% - Accent6 7 4 2" xfId="8353"/>
    <cellStyle name="40% - Accent6 7 4 2 2" xfId="16635"/>
    <cellStyle name="40% - Accent6 7 4 2 2 2" xfId="35697"/>
    <cellStyle name="40% - Accent6 7 4 2 2 3" xfId="54758"/>
    <cellStyle name="40% - Accent6 7 4 2 3" xfId="27419"/>
    <cellStyle name="40% - Accent6 7 4 2 4" xfId="46480"/>
    <cellStyle name="40% - Accent6 7 4 3" xfId="10847"/>
    <cellStyle name="40% - Accent6 7 4 3 2" xfId="19125"/>
    <cellStyle name="40% - Accent6 7 4 3 2 2" xfId="38187"/>
    <cellStyle name="40% - Accent6 7 4 3 2 3" xfId="57248"/>
    <cellStyle name="40% - Accent6 7 4 3 3" xfId="29909"/>
    <cellStyle name="40% - Accent6 7 4 3 4" xfId="48970"/>
    <cellStyle name="40% - Accent6 7 4 4" xfId="5328"/>
    <cellStyle name="40% - Accent6 7 4 4 2" xfId="24438"/>
    <cellStyle name="40% - Accent6 7 4 4 3" xfId="43499"/>
    <cellStyle name="40% - Accent6 7 4 5" xfId="13654"/>
    <cellStyle name="40% - Accent6 7 4 5 2" xfId="32716"/>
    <cellStyle name="40% - Accent6 7 4 5 3" xfId="51777"/>
    <cellStyle name="40% - Accent6 7 4 6" xfId="21631"/>
    <cellStyle name="40% - Accent6 7 4 7" xfId="40692"/>
    <cellStyle name="40% - Accent6 7 5" xfId="2278"/>
    <cellStyle name="40% - Accent6 7 5 2" xfId="8354"/>
    <cellStyle name="40% - Accent6 7 5 2 2" xfId="16636"/>
    <cellStyle name="40% - Accent6 7 5 2 2 2" xfId="35698"/>
    <cellStyle name="40% - Accent6 7 5 2 2 3" xfId="54759"/>
    <cellStyle name="40% - Accent6 7 5 2 3" xfId="27420"/>
    <cellStyle name="40% - Accent6 7 5 2 4" xfId="46481"/>
    <cellStyle name="40% - Accent6 7 5 3" xfId="10848"/>
    <cellStyle name="40% - Accent6 7 5 3 2" xfId="19126"/>
    <cellStyle name="40% - Accent6 7 5 3 2 2" xfId="38188"/>
    <cellStyle name="40% - Accent6 7 5 3 2 3" xfId="57249"/>
    <cellStyle name="40% - Accent6 7 5 3 3" xfId="29910"/>
    <cellStyle name="40% - Accent6 7 5 3 4" xfId="48971"/>
    <cellStyle name="40% - Accent6 7 5 4" xfId="5329"/>
    <cellStyle name="40% - Accent6 7 5 4 2" xfId="24439"/>
    <cellStyle name="40% - Accent6 7 5 4 3" xfId="43500"/>
    <cellStyle name="40% - Accent6 7 5 5" xfId="13655"/>
    <cellStyle name="40% - Accent6 7 5 5 2" xfId="32717"/>
    <cellStyle name="40% - Accent6 7 5 5 3" xfId="51778"/>
    <cellStyle name="40% - Accent6 7 5 6" xfId="21632"/>
    <cellStyle name="40% - Accent6 7 5 7" xfId="40693"/>
    <cellStyle name="40% - Accent6 7 6" xfId="5330"/>
    <cellStyle name="40% - Accent6 7 6 2" xfId="13656"/>
    <cellStyle name="40% - Accent6 7 6 2 2" xfId="32718"/>
    <cellStyle name="40% - Accent6 7 6 2 3" xfId="51779"/>
    <cellStyle name="40% - Accent6 7 6 3" xfId="24440"/>
    <cellStyle name="40% - Accent6 7 6 4" xfId="43501"/>
    <cellStyle name="40% - Accent6 7 7" xfId="5921"/>
    <cellStyle name="40% - Accent6 7 7 2" xfId="14203"/>
    <cellStyle name="40% - Accent6 7 7 2 2" xfId="33265"/>
    <cellStyle name="40% - Accent6 7 7 2 3" xfId="52326"/>
    <cellStyle name="40% - Accent6 7 7 3" xfId="24987"/>
    <cellStyle name="40% - Accent6 7 7 4" xfId="44048"/>
    <cellStyle name="40% - Accent6 7 8" xfId="8348"/>
    <cellStyle name="40% - Accent6 7 8 2" xfId="16630"/>
    <cellStyle name="40% - Accent6 7 8 2 2" xfId="35692"/>
    <cellStyle name="40% - Accent6 7 8 2 3" xfId="54753"/>
    <cellStyle name="40% - Accent6 7 8 3" xfId="27414"/>
    <cellStyle name="40% - Accent6 7 8 4" xfId="46475"/>
    <cellStyle name="40% - Accent6 7 9" xfId="10842"/>
    <cellStyle name="40% - Accent6 7 9 2" xfId="19120"/>
    <cellStyle name="40% - Accent6 7 9 2 2" xfId="38182"/>
    <cellStyle name="40% - Accent6 7 9 2 3" xfId="57243"/>
    <cellStyle name="40% - Accent6 7 9 3" xfId="29904"/>
    <cellStyle name="40% - Accent6 7 9 4" xfId="48965"/>
    <cellStyle name="40% - Accent6 8" xfId="2279"/>
    <cellStyle name="40% - Accent6 8 10" xfId="5331"/>
    <cellStyle name="40% - Accent6 8 10 2" xfId="24441"/>
    <cellStyle name="40% - Accent6 8 10 3" xfId="43502"/>
    <cellStyle name="40% - Accent6 8 11" xfId="13657"/>
    <cellStyle name="40% - Accent6 8 11 2" xfId="32719"/>
    <cellStyle name="40% - Accent6 8 11 3" xfId="51780"/>
    <cellStyle name="40% - Accent6 8 12" xfId="21633"/>
    <cellStyle name="40% - Accent6 8 13" xfId="40694"/>
    <cellStyle name="40% - Accent6 8 2" xfId="2280"/>
    <cellStyle name="40% - Accent6 8 2 2" xfId="2281"/>
    <cellStyle name="40% - Accent6 8 2 2 2" xfId="8357"/>
    <cellStyle name="40% - Accent6 8 2 2 2 2" xfId="16639"/>
    <cellStyle name="40% - Accent6 8 2 2 2 2 2" xfId="35701"/>
    <cellStyle name="40% - Accent6 8 2 2 2 2 3" xfId="54762"/>
    <cellStyle name="40% - Accent6 8 2 2 2 3" xfId="27423"/>
    <cellStyle name="40% - Accent6 8 2 2 2 4" xfId="46484"/>
    <cellStyle name="40% - Accent6 8 2 2 3" xfId="10851"/>
    <cellStyle name="40% - Accent6 8 2 2 3 2" xfId="19129"/>
    <cellStyle name="40% - Accent6 8 2 2 3 2 2" xfId="38191"/>
    <cellStyle name="40% - Accent6 8 2 2 3 2 3" xfId="57252"/>
    <cellStyle name="40% - Accent6 8 2 2 3 3" xfId="29913"/>
    <cellStyle name="40% - Accent6 8 2 2 3 4" xfId="48974"/>
    <cellStyle name="40% - Accent6 8 2 2 4" xfId="5333"/>
    <cellStyle name="40% - Accent6 8 2 2 4 2" xfId="24443"/>
    <cellStyle name="40% - Accent6 8 2 2 4 3" xfId="43504"/>
    <cellStyle name="40% - Accent6 8 2 2 5" xfId="13659"/>
    <cellStyle name="40% - Accent6 8 2 2 5 2" xfId="32721"/>
    <cellStyle name="40% - Accent6 8 2 2 5 3" xfId="51782"/>
    <cellStyle name="40% - Accent6 8 2 2 6" xfId="21635"/>
    <cellStyle name="40% - Accent6 8 2 2 7" xfId="40696"/>
    <cellStyle name="40% - Accent6 8 2 3" xfId="8356"/>
    <cellStyle name="40% - Accent6 8 2 3 2" xfId="16638"/>
    <cellStyle name="40% - Accent6 8 2 3 2 2" xfId="35700"/>
    <cellStyle name="40% - Accent6 8 2 3 2 3" xfId="54761"/>
    <cellStyle name="40% - Accent6 8 2 3 3" xfId="27422"/>
    <cellStyle name="40% - Accent6 8 2 3 4" xfId="46483"/>
    <cellStyle name="40% - Accent6 8 2 4" xfId="10850"/>
    <cellStyle name="40% - Accent6 8 2 4 2" xfId="19128"/>
    <cellStyle name="40% - Accent6 8 2 4 2 2" xfId="38190"/>
    <cellStyle name="40% - Accent6 8 2 4 2 3" xfId="57251"/>
    <cellStyle name="40% - Accent6 8 2 4 3" xfId="29912"/>
    <cellStyle name="40% - Accent6 8 2 4 4" xfId="48973"/>
    <cellStyle name="40% - Accent6 8 2 5" xfId="5332"/>
    <cellStyle name="40% - Accent6 8 2 5 2" xfId="24442"/>
    <cellStyle name="40% - Accent6 8 2 5 3" xfId="43503"/>
    <cellStyle name="40% - Accent6 8 2 6" xfId="13658"/>
    <cellStyle name="40% - Accent6 8 2 6 2" xfId="32720"/>
    <cellStyle name="40% - Accent6 8 2 6 3" xfId="51781"/>
    <cellStyle name="40% - Accent6 8 2 7" xfId="21634"/>
    <cellStyle name="40% - Accent6 8 2 8" xfId="40695"/>
    <cellStyle name="40% - Accent6 8 3" xfId="2282"/>
    <cellStyle name="40% - Accent6 8 3 2" xfId="2283"/>
    <cellStyle name="40% - Accent6 8 3 2 2" xfId="8359"/>
    <cellStyle name="40% - Accent6 8 3 2 2 2" xfId="16641"/>
    <cellStyle name="40% - Accent6 8 3 2 2 2 2" xfId="35703"/>
    <cellStyle name="40% - Accent6 8 3 2 2 2 3" xfId="54764"/>
    <cellStyle name="40% - Accent6 8 3 2 2 3" xfId="27425"/>
    <cellStyle name="40% - Accent6 8 3 2 2 4" xfId="46486"/>
    <cellStyle name="40% - Accent6 8 3 2 3" xfId="10853"/>
    <cellStyle name="40% - Accent6 8 3 2 3 2" xfId="19131"/>
    <cellStyle name="40% - Accent6 8 3 2 3 2 2" xfId="38193"/>
    <cellStyle name="40% - Accent6 8 3 2 3 2 3" xfId="57254"/>
    <cellStyle name="40% - Accent6 8 3 2 3 3" xfId="29915"/>
    <cellStyle name="40% - Accent6 8 3 2 3 4" xfId="48976"/>
    <cellStyle name="40% - Accent6 8 3 2 4" xfId="5335"/>
    <cellStyle name="40% - Accent6 8 3 2 4 2" xfId="24445"/>
    <cellStyle name="40% - Accent6 8 3 2 4 3" xfId="43506"/>
    <cellStyle name="40% - Accent6 8 3 2 5" xfId="13661"/>
    <cellStyle name="40% - Accent6 8 3 2 5 2" xfId="32723"/>
    <cellStyle name="40% - Accent6 8 3 2 5 3" xfId="51784"/>
    <cellStyle name="40% - Accent6 8 3 2 6" xfId="21637"/>
    <cellStyle name="40% - Accent6 8 3 2 7" xfId="40698"/>
    <cellStyle name="40% - Accent6 8 3 3" xfId="8358"/>
    <cellStyle name="40% - Accent6 8 3 3 2" xfId="16640"/>
    <cellStyle name="40% - Accent6 8 3 3 2 2" xfId="35702"/>
    <cellStyle name="40% - Accent6 8 3 3 2 3" xfId="54763"/>
    <cellStyle name="40% - Accent6 8 3 3 3" xfId="27424"/>
    <cellStyle name="40% - Accent6 8 3 3 4" xfId="46485"/>
    <cellStyle name="40% - Accent6 8 3 4" xfId="10852"/>
    <cellStyle name="40% - Accent6 8 3 4 2" xfId="19130"/>
    <cellStyle name="40% - Accent6 8 3 4 2 2" xfId="38192"/>
    <cellStyle name="40% - Accent6 8 3 4 2 3" xfId="57253"/>
    <cellStyle name="40% - Accent6 8 3 4 3" xfId="29914"/>
    <cellStyle name="40% - Accent6 8 3 4 4" xfId="48975"/>
    <cellStyle name="40% - Accent6 8 3 5" xfId="5334"/>
    <cellStyle name="40% - Accent6 8 3 5 2" xfId="24444"/>
    <cellStyle name="40% - Accent6 8 3 5 3" xfId="43505"/>
    <cellStyle name="40% - Accent6 8 3 6" xfId="13660"/>
    <cellStyle name="40% - Accent6 8 3 6 2" xfId="32722"/>
    <cellStyle name="40% - Accent6 8 3 6 3" xfId="51783"/>
    <cellStyle name="40% - Accent6 8 3 7" xfId="21636"/>
    <cellStyle name="40% - Accent6 8 3 8" xfId="40697"/>
    <cellStyle name="40% - Accent6 8 4" xfId="2284"/>
    <cellStyle name="40% - Accent6 8 4 2" xfId="8360"/>
    <cellStyle name="40% - Accent6 8 4 2 2" xfId="16642"/>
    <cellStyle name="40% - Accent6 8 4 2 2 2" xfId="35704"/>
    <cellStyle name="40% - Accent6 8 4 2 2 3" xfId="54765"/>
    <cellStyle name="40% - Accent6 8 4 2 3" xfId="27426"/>
    <cellStyle name="40% - Accent6 8 4 2 4" xfId="46487"/>
    <cellStyle name="40% - Accent6 8 4 3" xfId="10854"/>
    <cellStyle name="40% - Accent6 8 4 3 2" xfId="19132"/>
    <cellStyle name="40% - Accent6 8 4 3 2 2" xfId="38194"/>
    <cellStyle name="40% - Accent6 8 4 3 2 3" xfId="57255"/>
    <cellStyle name="40% - Accent6 8 4 3 3" xfId="29916"/>
    <cellStyle name="40% - Accent6 8 4 3 4" xfId="48977"/>
    <cellStyle name="40% - Accent6 8 4 4" xfId="5336"/>
    <cellStyle name="40% - Accent6 8 4 4 2" xfId="24446"/>
    <cellStyle name="40% - Accent6 8 4 4 3" xfId="43507"/>
    <cellStyle name="40% - Accent6 8 4 5" xfId="13662"/>
    <cellStyle name="40% - Accent6 8 4 5 2" xfId="32724"/>
    <cellStyle name="40% - Accent6 8 4 5 3" xfId="51785"/>
    <cellStyle name="40% - Accent6 8 4 6" xfId="21638"/>
    <cellStyle name="40% - Accent6 8 4 7" xfId="40699"/>
    <cellStyle name="40% - Accent6 8 5" xfId="2285"/>
    <cellStyle name="40% - Accent6 8 5 2" xfId="8361"/>
    <cellStyle name="40% - Accent6 8 5 2 2" xfId="16643"/>
    <cellStyle name="40% - Accent6 8 5 2 2 2" xfId="35705"/>
    <cellStyle name="40% - Accent6 8 5 2 2 3" xfId="54766"/>
    <cellStyle name="40% - Accent6 8 5 2 3" xfId="27427"/>
    <cellStyle name="40% - Accent6 8 5 2 4" xfId="46488"/>
    <cellStyle name="40% - Accent6 8 5 3" xfId="10855"/>
    <cellStyle name="40% - Accent6 8 5 3 2" xfId="19133"/>
    <cellStyle name="40% - Accent6 8 5 3 2 2" xfId="38195"/>
    <cellStyle name="40% - Accent6 8 5 3 2 3" xfId="57256"/>
    <cellStyle name="40% - Accent6 8 5 3 3" xfId="29917"/>
    <cellStyle name="40% - Accent6 8 5 3 4" xfId="48978"/>
    <cellStyle name="40% - Accent6 8 5 4" xfId="5337"/>
    <cellStyle name="40% - Accent6 8 5 4 2" xfId="24447"/>
    <cellStyle name="40% - Accent6 8 5 4 3" xfId="43508"/>
    <cellStyle name="40% - Accent6 8 5 5" xfId="13663"/>
    <cellStyle name="40% - Accent6 8 5 5 2" xfId="32725"/>
    <cellStyle name="40% - Accent6 8 5 5 3" xfId="51786"/>
    <cellStyle name="40% - Accent6 8 5 6" xfId="21639"/>
    <cellStyle name="40% - Accent6 8 5 7" xfId="40700"/>
    <cellStyle name="40% - Accent6 8 6" xfId="5338"/>
    <cellStyle name="40% - Accent6 8 6 2" xfId="13664"/>
    <cellStyle name="40% - Accent6 8 6 2 2" xfId="32726"/>
    <cellStyle name="40% - Accent6 8 6 2 3" xfId="51787"/>
    <cellStyle name="40% - Accent6 8 6 3" xfId="24448"/>
    <cellStyle name="40% - Accent6 8 6 4" xfId="43509"/>
    <cellStyle name="40% - Accent6 8 7" xfId="5933"/>
    <cellStyle name="40% - Accent6 8 7 2" xfId="14215"/>
    <cellStyle name="40% - Accent6 8 7 2 2" xfId="33277"/>
    <cellStyle name="40% - Accent6 8 7 2 3" xfId="52338"/>
    <cellStyle name="40% - Accent6 8 7 3" xfId="24999"/>
    <cellStyle name="40% - Accent6 8 7 4" xfId="44060"/>
    <cellStyle name="40% - Accent6 8 8" xfId="8355"/>
    <cellStyle name="40% - Accent6 8 8 2" xfId="16637"/>
    <cellStyle name="40% - Accent6 8 8 2 2" xfId="35699"/>
    <cellStyle name="40% - Accent6 8 8 2 3" xfId="54760"/>
    <cellStyle name="40% - Accent6 8 8 3" xfId="27421"/>
    <cellStyle name="40% - Accent6 8 8 4" xfId="46482"/>
    <cellStyle name="40% - Accent6 8 9" xfId="10849"/>
    <cellStyle name="40% - Accent6 8 9 2" xfId="19127"/>
    <cellStyle name="40% - Accent6 8 9 2 2" xfId="38189"/>
    <cellStyle name="40% - Accent6 8 9 2 3" xfId="57250"/>
    <cellStyle name="40% - Accent6 8 9 3" xfId="29911"/>
    <cellStyle name="40% - Accent6 8 9 4" xfId="48972"/>
    <cellStyle name="40% - Accent6 9" xfId="2286"/>
    <cellStyle name="40% - Accent6 9 10" xfId="5339"/>
    <cellStyle name="40% - Accent6 9 10 2" xfId="24449"/>
    <cellStyle name="40% - Accent6 9 10 3" xfId="43510"/>
    <cellStyle name="40% - Accent6 9 11" xfId="13665"/>
    <cellStyle name="40% - Accent6 9 11 2" xfId="32727"/>
    <cellStyle name="40% - Accent6 9 11 3" xfId="51788"/>
    <cellStyle name="40% - Accent6 9 12" xfId="21640"/>
    <cellStyle name="40% - Accent6 9 13" xfId="40701"/>
    <cellStyle name="40% - Accent6 9 2" xfId="2287"/>
    <cellStyle name="40% - Accent6 9 2 2" xfId="2288"/>
    <cellStyle name="40% - Accent6 9 2 2 2" xfId="8364"/>
    <cellStyle name="40% - Accent6 9 2 2 2 2" xfId="16646"/>
    <cellStyle name="40% - Accent6 9 2 2 2 2 2" xfId="35708"/>
    <cellStyle name="40% - Accent6 9 2 2 2 2 3" xfId="54769"/>
    <cellStyle name="40% - Accent6 9 2 2 2 3" xfId="27430"/>
    <cellStyle name="40% - Accent6 9 2 2 2 4" xfId="46491"/>
    <cellStyle name="40% - Accent6 9 2 2 3" xfId="10858"/>
    <cellStyle name="40% - Accent6 9 2 2 3 2" xfId="19136"/>
    <cellStyle name="40% - Accent6 9 2 2 3 2 2" xfId="38198"/>
    <cellStyle name="40% - Accent6 9 2 2 3 2 3" xfId="57259"/>
    <cellStyle name="40% - Accent6 9 2 2 3 3" xfId="29920"/>
    <cellStyle name="40% - Accent6 9 2 2 3 4" xfId="48981"/>
    <cellStyle name="40% - Accent6 9 2 2 4" xfId="5341"/>
    <cellStyle name="40% - Accent6 9 2 2 4 2" xfId="24451"/>
    <cellStyle name="40% - Accent6 9 2 2 4 3" xfId="43512"/>
    <cellStyle name="40% - Accent6 9 2 2 5" xfId="13667"/>
    <cellStyle name="40% - Accent6 9 2 2 5 2" xfId="32729"/>
    <cellStyle name="40% - Accent6 9 2 2 5 3" xfId="51790"/>
    <cellStyle name="40% - Accent6 9 2 2 6" xfId="21642"/>
    <cellStyle name="40% - Accent6 9 2 2 7" xfId="40703"/>
    <cellStyle name="40% - Accent6 9 2 3" xfId="8363"/>
    <cellStyle name="40% - Accent6 9 2 3 2" xfId="16645"/>
    <cellStyle name="40% - Accent6 9 2 3 2 2" xfId="35707"/>
    <cellStyle name="40% - Accent6 9 2 3 2 3" xfId="54768"/>
    <cellStyle name="40% - Accent6 9 2 3 3" xfId="27429"/>
    <cellStyle name="40% - Accent6 9 2 3 4" xfId="46490"/>
    <cellStyle name="40% - Accent6 9 2 4" xfId="10857"/>
    <cellStyle name="40% - Accent6 9 2 4 2" xfId="19135"/>
    <cellStyle name="40% - Accent6 9 2 4 2 2" xfId="38197"/>
    <cellStyle name="40% - Accent6 9 2 4 2 3" xfId="57258"/>
    <cellStyle name="40% - Accent6 9 2 4 3" xfId="29919"/>
    <cellStyle name="40% - Accent6 9 2 4 4" xfId="48980"/>
    <cellStyle name="40% - Accent6 9 2 5" xfId="5340"/>
    <cellStyle name="40% - Accent6 9 2 5 2" xfId="24450"/>
    <cellStyle name="40% - Accent6 9 2 5 3" xfId="43511"/>
    <cellStyle name="40% - Accent6 9 2 6" xfId="13666"/>
    <cellStyle name="40% - Accent6 9 2 6 2" xfId="32728"/>
    <cellStyle name="40% - Accent6 9 2 6 3" xfId="51789"/>
    <cellStyle name="40% - Accent6 9 2 7" xfId="21641"/>
    <cellStyle name="40% - Accent6 9 2 8" xfId="40702"/>
    <cellStyle name="40% - Accent6 9 3" xfId="2289"/>
    <cellStyle name="40% - Accent6 9 3 2" xfId="2290"/>
    <cellStyle name="40% - Accent6 9 3 2 2" xfId="8366"/>
    <cellStyle name="40% - Accent6 9 3 2 2 2" xfId="16648"/>
    <cellStyle name="40% - Accent6 9 3 2 2 2 2" xfId="35710"/>
    <cellStyle name="40% - Accent6 9 3 2 2 2 3" xfId="54771"/>
    <cellStyle name="40% - Accent6 9 3 2 2 3" xfId="27432"/>
    <cellStyle name="40% - Accent6 9 3 2 2 4" xfId="46493"/>
    <cellStyle name="40% - Accent6 9 3 2 3" xfId="10860"/>
    <cellStyle name="40% - Accent6 9 3 2 3 2" xfId="19138"/>
    <cellStyle name="40% - Accent6 9 3 2 3 2 2" xfId="38200"/>
    <cellStyle name="40% - Accent6 9 3 2 3 2 3" xfId="57261"/>
    <cellStyle name="40% - Accent6 9 3 2 3 3" xfId="29922"/>
    <cellStyle name="40% - Accent6 9 3 2 3 4" xfId="48983"/>
    <cellStyle name="40% - Accent6 9 3 2 4" xfId="5343"/>
    <cellStyle name="40% - Accent6 9 3 2 4 2" xfId="24453"/>
    <cellStyle name="40% - Accent6 9 3 2 4 3" xfId="43514"/>
    <cellStyle name="40% - Accent6 9 3 2 5" xfId="13669"/>
    <cellStyle name="40% - Accent6 9 3 2 5 2" xfId="32731"/>
    <cellStyle name="40% - Accent6 9 3 2 5 3" xfId="51792"/>
    <cellStyle name="40% - Accent6 9 3 2 6" xfId="21644"/>
    <cellStyle name="40% - Accent6 9 3 2 7" xfId="40705"/>
    <cellStyle name="40% - Accent6 9 3 3" xfId="8365"/>
    <cellStyle name="40% - Accent6 9 3 3 2" xfId="16647"/>
    <cellStyle name="40% - Accent6 9 3 3 2 2" xfId="35709"/>
    <cellStyle name="40% - Accent6 9 3 3 2 3" xfId="54770"/>
    <cellStyle name="40% - Accent6 9 3 3 3" xfId="27431"/>
    <cellStyle name="40% - Accent6 9 3 3 4" xfId="46492"/>
    <cellStyle name="40% - Accent6 9 3 4" xfId="10859"/>
    <cellStyle name="40% - Accent6 9 3 4 2" xfId="19137"/>
    <cellStyle name="40% - Accent6 9 3 4 2 2" xfId="38199"/>
    <cellStyle name="40% - Accent6 9 3 4 2 3" xfId="57260"/>
    <cellStyle name="40% - Accent6 9 3 4 3" xfId="29921"/>
    <cellStyle name="40% - Accent6 9 3 4 4" xfId="48982"/>
    <cellStyle name="40% - Accent6 9 3 5" xfId="5342"/>
    <cellStyle name="40% - Accent6 9 3 5 2" xfId="24452"/>
    <cellStyle name="40% - Accent6 9 3 5 3" xfId="43513"/>
    <cellStyle name="40% - Accent6 9 3 6" xfId="13668"/>
    <cellStyle name="40% - Accent6 9 3 6 2" xfId="32730"/>
    <cellStyle name="40% - Accent6 9 3 6 3" xfId="51791"/>
    <cellStyle name="40% - Accent6 9 3 7" xfId="21643"/>
    <cellStyle name="40% - Accent6 9 3 8" xfId="40704"/>
    <cellStyle name="40% - Accent6 9 4" xfId="2291"/>
    <cellStyle name="40% - Accent6 9 4 2" xfId="8367"/>
    <cellStyle name="40% - Accent6 9 4 2 2" xfId="16649"/>
    <cellStyle name="40% - Accent6 9 4 2 2 2" xfId="35711"/>
    <cellStyle name="40% - Accent6 9 4 2 2 3" xfId="54772"/>
    <cellStyle name="40% - Accent6 9 4 2 3" xfId="27433"/>
    <cellStyle name="40% - Accent6 9 4 2 4" xfId="46494"/>
    <cellStyle name="40% - Accent6 9 4 3" xfId="10861"/>
    <cellStyle name="40% - Accent6 9 4 3 2" xfId="19139"/>
    <cellStyle name="40% - Accent6 9 4 3 2 2" xfId="38201"/>
    <cellStyle name="40% - Accent6 9 4 3 2 3" xfId="57262"/>
    <cellStyle name="40% - Accent6 9 4 3 3" xfId="29923"/>
    <cellStyle name="40% - Accent6 9 4 3 4" xfId="48984"/>
    <cellStyle name="40% - Accent6 9 4 4" xfId="5344"/>
    <cellStyle name="40% - Accent6 9 4 4 2" xfId="24454"/>
    <cellStyle name="40% - Accent6 9 4 4 3" xfId="43515"/>
    <cellStyle name="40% - Accent6 9 4 5" xfId="13670"/>
    <cellStyle name="40% - Accent6 9 4 5 2" xfId="32732"/>
    <cellStyle name="40% - Accent6 9 4 5 3" xfId="51793"/>
    <cellStyle name="40% - Accent6 9 4 6" xfId="21645"/>
    <cellStyle name="40% - Accent6 9 4 7" xfId="40706"/>
    <cellStyle name="40% - Accent6 9 5" xfId="2292"/>
    <cellStyle name="40% - Accent6 9 5 2" xfId="8368"/>
    <cellStyle name="40% - Accent6 9 5 2 2" xfId="16650"/>
    <cellStyle name="40% - Accent6 9 5 2 2 2" xfId="35712"/>
    <cellStyle name="40% - Accent6 9 5 2 2 3" xfId="54773"/>
    <cellStyle name="40% - Accent6 9 5 2 3" xfId="27434"/>
    <cellStyle name="40% - Accent6 9 5 2 4" xfId="46495"/>
    <cellStyle name="40% - Accent6 9 5 3" xfId="10862"/>
    <cellStyle name="40% - Accent6 9 5 3 2" xfId="19140"/>
    <cellStyle name="40% - Accent6 9 5 3 2 2" xfId="38202"/>
    <cellStyle name="40% - Accent6 9 5 3 2 3" xfId="57263"/>
    <cellStyle name="40% - Accent6 9 5 3 3" xfId="29924"/>
    <cellStyle name="40% - Accent6 9 5 3 4" xfId="48985"/>
    <cellStyle name="40% - Accent6 9 5 4" xfId="5345"/>
    <cellStyle name="40% - Accent6 9 5 4 2" xfId="24455"/>
    <cellStyle name="40% - Accent6 9 5 4 3" xfId="43516"/>
    <cellStyle name="40% - Accent6 9 5 5" xfId="13671"/>
    <cellStyle name="40% - Accent6 9 5 5 2" xfId="32733"/>
    <cellStyle name="40% - Accent6 9 5 5 3" xfId="51794"/>
    <cellStyle name="40% - Accent6 9 5 6" xfId="21646"/>
    <cellStyle name="40% - Accent6 9 5 7" xfId="40707"/>
    <cellStyle name="40% - Accent6 9 6" xfId="5346"/>
    <cellStyle name="40% - Accent6 9 6 2" xfId="13672"/>
    <cellStyle name="40% - Accent6 9 6 2 2" xfId="32734"/>
    <cellStyle name="40% - Accent6 9 6 2 3" xfId="51795"/>
    <cellStyle name="40% - Accent6 9 6 3" xfId="24456"/>
    <cellStyle name="40% - Accent6 9 6 4" xfId="43517"/>
    <cellStyle name="40% - Accent6 9 7" xfId="6019"/>
    <cellStyle name="40% - Accent6 9 7 2" xfId="14301"/>
    <cellStyle name="40% - Accent6 9 7 2 2" xfId="33363"/>
    <cellStyle name="40% - Accent6 9 7 2 3" xfId="52424"/>
    <cellStyle name="40% - Accent6 9 7 3" xfId="25085"/>
    <cellStyle name="40% - Accent6 9 7 4" xfId="44146"/>
    <cellStyle name="40% - Accent6 9 8" xfId="8362"/>
    <cellStyle name="40% - Accent6 9 8 2" xfId="16644"/>
    <cellStyle name="40% - Accent6 9 8 2 2" xfId="35706"/>
    <cellStyle name="40% - Accent6 9 8 2 3" xfId="54767"/>
    <cellStyle name="40% - Accent6 9 8 3" xfId="27428"/>
    <cellStyle name="40% - Accent6 9 8 4" xfId="46489"/>
    <cellStyle name="40% - Accent6 9 9" xfId="10856"/>
    <cellStyle name="40% - Accent6 9 9 2" xfId="19134"/>
    <cellStyle name="40% - Accent6 9 9 2 2" xfId="38196"/>
    <cellStyle name="40% - Accent6 9 9 2 3" xfId="57257"/>
    <cellStyle name="40% - Accent6 9 9 3" xfId="29918"/>
    <cellStyle name="40% - Accent6 9 9 4" xfId="48979"/>
    <cellStyle name="60% - Accent1" xfId="2293" builtinId="32" customBuiltin="1"/>
    <cellStyle name="60% - Accent1 2" xfId="5347"/>
    <cellStyle name="60% - Accent2" xfId="2294" builtinId="36" customBuiltin="1"/>
    <cellStyle name="60% - Accent2 2" xfId="5348"/>
    <cellStyle name="60% - Accent3" xfId="2295" builtinId="40" customBuiltin="1"/>
    <cellStyle name="60% - Accent3 2" xfId="5349"/>
    <cellStyle name="60% - Accent4" xfId="2296" builtinId="44" customBuiltin="1"/>
    <cellStyle name="60% - Accent4 2" xfId="5350"/>
    <cellStyle name="60% - Accent5" xfId="2297" builtinId="48" customBuiltin="1"/>
    <cellStyle name="60% - Accent5 2" xfId="5351"/>
    <cellStyle name="60% - Accent6" xfId="2298" builtinId="52" customBuiltin="1"/>
    <cellStyle name="60% - Accent6 2" xfId="5352"/>
    <cellStyle name="Accent1" xfId="2299" builtinId="29" customBuiltin="1"/>
    <cellStyle name="Accent1 2" xfId="5353"/>
    <cellStyle name="Accent2" xfId="2300" builtinId="33" customBuiltin="1"/>
    <cellStyle name="Accent2 2" xfId="5354"/>
    <cellStyle name="Accent3" xfId="2301" builtinId="37" customBuiltin="1"/>
    <cellStyle name="Accent3 2" xfId="5355"/>
    <cellStyle name="Accent4" xfId="2302" builtinId="41" customBuiltin="1"/>
    <cellStyle name="Accent4 2" xfId="5356"/>
    <cellStyle name="Accent5" xfId="2303" builtinId="45" customBuiltin="1"/>
    <cellStyle name="Accent6" xfId="2304" builtinId="49" customBuiltin="1"/>
    <cellStyle name="Accent6 2" xfId="5357"/>
    <cellStyle name="Bad" xfId="2305" builtinId="27" customBuiltin="1"/>
    <cellStyle name="Bad 2" xfId="5358"/>
    <cellStyle name="Calculation" xfId="2306" builtinId="22" customBuiltin="1"/>
    <cellStyle name="Calculation 2" xfId="5359"/>
    <cellStyle name="Check Cell" xfId="2307" builtinId="23" customBuiltin="1"/>
    <cellStyle name="Comma 2" xfId="2308"/>
    <cellStyle name="Comma 2 2" xfId="2309"/>
    <cellStyle name="Comma 2 2 2" xfId="5762"/>
    <cellStyle name="Comma 2 2 3" xfId="5361"/>
    <cellStyle name="Comma 2 3" xfId="5645"/>
    <cellStyle name="Comma 2 4" xfId="5360"/>
    <cellStyle name="Comma 3" xfId="2310"/>
    <cellStyle name="Comma 3 2" xfId="2311"/>
    <cellStyle name="Comma 3 2 2" xfId="8369"/>
    <cellStyle name="Comma 3 2 3" xfId="5363"/>
    <cellStyle name="Comma 3 3" xfId="5661"/>
    <cellStyle name="Comma 3 4" xfId="5362"/>
    <cellStyle name="Comma 4" xfId="2312"/>
    <cellStyle name="Comma_2007ASAForecast-Final" xfId="2313"/>
    <cellStyle name="Explanatory Text" xfId="2314" builtinId="53" customBuiltin="1"/>
    <cellStyle name="Good" xfId="2315" builtinId="26" customBuiltin="1"/>
    <cellStyle name="Good 2" xfId="5364"/>
    <cellStyle name="Heading 1" xfId="2316" builtinId="16" customBuiltin="1"/>
    <cellStyle name="Heading 1 2" xfId="5365"/>
    <cellStyle name="Heading 2" xfId="2317" builtinId="17" customBuiltin="1"/>
    <cellStyle name="Heading 2 2" xfId="5366"/>
    <cellStyle name="Heading 3" xfId="2318" builtinId="18" customBuiltin="1"/>
    <cellStyle name="Heading 3 2" xfId="5367"/>
    <cellStyle name="Heading 4" xfId="2319" builtinId="19" customBuiltin="1"/>
    <cellStyle name="Heading 4 2" xfId="5368"/>
    <cellStyle name="Input" xfId="2320" builtinId="20" customBuiltin="1"/>
    <cellStyle name="Input 2" xfId="5369"/>
    <cellStyle name="Linked Cell" xfId="2321" builtinId="24" customBuiltin="1"/>
    <cellStyle name="Linked Cell 2" xfId="5370"/>
    <cellStyle name="Neutral" xfId="2322" builtinId="28" customBuiltin="1"/>
    <cellStyle name="Neutral 2" xfId="5371"/>
    <cellStyle name="Normal" xfId="0" builtinId="0"/>
    <cellStyle name="Normal 10" xfId="2323"/>
    <cellStyle name="Normal 10 2" xfId="5373"/>
    <cellStyle name="Normal 10 2 2" xfId="13673"/>
    <cellStyle name="Normal 10 2 2 2" xfId="32735"/>
    <cellStyle name="Normal 10 2 2 3" xfId="51796"/>
    <cellStyle name="Normal 10 2 3" xfId="24457"/>
    <cellStyle name="Normal 10 2 4" xfId="43518"/>
    <cellStyle name="Normal 10 3" xfId="6034"/>
    <cellStyle name="Normal 10 3 2" xfId="14316"/>
    <cellStyle name="Normal 10 3 2 2" xfId="33378"/>
    <cellStyle name="Normal 10 3 2 3" xfId="52439"/>
    <cellStyle name="Normal 10 3 3" xfId="25100"/>
    <cellStyle name="Normal 10 3 4" xfId="44161"/>
    <cellStyle name="Normal 10 4" xfId="8370"/>
    <cellStyle name="Normal 10 5" xfId="5372"/>
    <cellStyle name="Normal 11" xfId="5374"/>
    <cellStyle name="Normal 11 2" xfId="6035"/>
    <cellStyle name="Normal 11 2 2" xfId="14317"/>
    <cellStyle name="Normal 11 2 2 2" xfId="33379"/>
    <cellStyle name="Normal 11 2 2 3" xfId="52440"/>
    <cellStyle name="Normal 11 2 3" xfId="25101"/>
    <cellStyle name="Normal 11 2 4" xfId="44162"/>
    <cellStyle name="Normal 11 3" xfId="13674"/>
    <cellStyle name="Normal 11 3 2" xfId="32736"/>
    <cellStyle name="Normal 11 3 3" xfId="51797"/>
    <cellStyle name="Normal 11 4" xfId="24458"/>
    <cellStyle name="Normal 11 5" xfId="43519"/>
    <cellStyle name="Normal 12" xfId="5375"/>
    <cellStyle name="Normal 12 2" xfId="6049"/>
    <cellStyle name="Normal 12 2 2" xfId="14331"/>
    <cellStyle name="Normal 12 2 2 2" xfId="33393"/>
    <cellStyle name="Normal 12 2 2 3" xfId="52454"/>
    <cellStyle name="Normal 12 2 3" xfId="25115"/>
    <cellStyle name="Normal 12 2 4" xfId="44176"/>
    <cellStyle name="Normal 12 3" xfId="13675"/>
    <cellStyle name="Normal 12 3 2" xfId="32737"/>
    <cellStyle name="Normal 12 3 3" xfId="51798"/>
    <cellStyle name="Normal 12 4" xfId="24459"/>
    <cellStyle name="Normal 12 5" xfId="43520"/>
    <cellStyle name="Normal 13" xfId="5376"/>
    <cellStyle name="Normal 13 2" xfId="6063"/>
    <cellStyle name="Normal 13 2 2" xfId="14345"/>
    <cellStyle name="Normal 13 2 2 2" xfId="33407"/>
    <cellStyle name="Normal 13 2 2 3" xfId="52468"/>
    <cellStyle name="Normal 13 2 3" xfId="25129"/>
    <cellStyle name="Normal 13 2 4" xfId="44190"/>
    <cellStyle name="Normal 13 3" xfId="13676"/>
    <cellStyle name="Normal 13 3 2" xfId="32738"/>
    <cellStyle name="Normal 13 3 3" xfId="51799"/>
    <cellStyle name="Normal 13 4" xfId="24460"/>
    <cellStyle name="Normal 13 5" xfId="43521"/>
    <cellStyle name="Normal 14" xfId="2734"/>
    <cellStyle name="Normal 15" xfId="19339"/>
    <cellStyle name="Normal 15 2" xfId="38401"/>
    <cellStyle name="Normal 15 3" xfId="57462"/>
    <cellStyle name="Normal 16" xfId="19340"/>
    <cellStyle name="Normal 17" xfId="19354"/>
    <cellStyle name="Normal 17 2" xfId="38415"/>
    <cellStyle name="Normal 17 3" xfId="57476"/>
    <cellStyle name="Normal 2" xfId="2324"/>
    <cellStyle name="Normal 2 10" xfId="2325"/>
    <cellStyle name="Normal 2 10 2" xfId="2326"/>
    <cellStyle name="Normal 2 10 2 2" xfId="8373"/>
    <cellStyle name="Normal 2 10 2 2 2" xfId="16653"/>
    <cellStyle name="Normal 2 10 2 2 2 2" xfId="35715"/>
    <cellStyle name="Normal 2 10 2 2 2 3" xfId="54776"/>
    <cellStyle name="Normal 2 10 2 2 3" xfId="27437"/>
    <cellStyle name="Normal 2 10 2 2 4" xfId="46498"/>
    <cellStyle name="Normal 2 10 2 3" xfId="10865"/>
    <cellStyle name="Normal 2 10 2 3 2" xfId="19143"/>
    <cellStyle name="Normal 2 10 2 3 2 2" xfId="38205"/>
    <cellStyle name="Normal 2 10 2 3 2 3" xfId="57266"/>
    <cellStyle name="Normal 2 10 2 3 3" xfId="29927"/>
    <cellStyle name="Normal 2 10 2 3 4" xfId="48988"/>
    <cellStyle name="Normal 2 10 2 4" xfId="5379"/>
    <cellStyle name="Normal 2 10 2 4 2" xfId="24463"/>
    <cellStyle name="Normal 2 10 2 4 3" xfId="43524"/>
    <cellStyle name="Normal 2 10 2 5" xfId="13679"/>
    <cellStyle name="Normal 2 10 2 5 2" xfId="32741"/>
    <cellStyle name="Normal 2 10 2 5 3" xfId="51802"/>
    <cellStyle name="Normal 2 10 2 6" xfId="21649"/>
    <cellStyle name="Normal 2 10 2 7" xfId="40710"/>
    <cellStyle name="Normal 2 10 3" xfId="8372"/>
    <cellStyle name="Normal 2 10 3 2" xfId="16652"/>
    <cellStyle name="Normal 2 10 3 2 2" xfId="35714"/>
    <cellStyle name="Normal 2 10 3 2 3" xfId="54775"/>
    <cellStyle name="Normal 2 10 3 3" xfId="27436"/>
    <cellStyle name="Normal 2 10 3 4" xfId="46497"/>
    <cellStyle name="Normal 2 10 4" xfId="10864"/>
    <cellStyle name="Normal 2 10 4 2" xfId="19142"/>
    <cellStyle name="Normal 2 10 4 2 2" xfId="38204"/>
    <cellStyle name="Normal 2 10 4 2 3" xfId="57265"/>
    <cellStyle name="Normal 2 10 4 3" xfId="29926"/>
    <cellStyle name="Normal 2 10 4 4" xfId="48987"/>
    <cellStyle name="Normal 2 10 5" xfId="5378"/>
    <cellStyle name="Normal 2 10 5 2" xfId="24462"/>
    <cellStyle name="Normal 2 10 5 3" xfId="43523"/>
    <cellStyle name="Normal 2 10 6" xfId="13678"/>
    <cellStyle name="Normal 2 10 6 2" xfId="32740"/>
    <cellStyle name="Normal 2 10 6 3" xfId="51801"/>
    <cellStyle name="Normal 2 10 7" xfId="21648"/>
    <cellStyle name="Normal 2 10 8" xfId="40709"/>
    <cellStyle name="Normal 2 11" xfId="2327"/>
    <cellStyle name="Normal 2 11 2" xfId="8374"/>
    <cellStyle name="Normal 2 11 2 2" xfId="16654"/>
    <cellStyle name="Normal 2 11 2 2 2" xfId="35716"/>
    <cellStyle name="Normal 2 11 2 2 3" xfId="54777"/>
    <cellStyle name="Normal 2 11 2 3" xfId="27438"/>
    <cellStyle name="Normal 2 11 2 4" xfId="46499"/>
    <cellStyle name="Normal 2 11 3" xfId="10866"/>
    <cellStyle name="Normal 2 11 3 2" xfId="19144"/>
    <cellStyle name="Normal 2 11 3 2 2" xfId="38206"/>
    <cellStyle name="Normal 2 11 3 2 3" xfId="57267"/>
    <cellStyle name="Normal 2 11 3 3" xfId="29928"/>
    <cellStyle name="Normal 2 11 3 4" xfId="48989"/>
    <cellStyle name="Normal 2 11 4" xfId="5380"/>
    <cellStyle name="Normal 2 11 4 2" xfId="24464"/>
    <cellStyle name="Normal 2 11 4 3" xfId="43525"/>
    <cellStyle name="Normal 2 11 5" xfId="13680"/>
    <cellStyle name="Normal 2 11 5 2" xfId="32742"/>
    <cellStyle name="Normal 2 11 5 3" xfId="51803"/>
    <cellStyle name="Normal 2 11 6" xfId="21650"/>
    <cellStyle name="Normal 2 11 7" xfId="40711"/>
    <cellStyle name="Normal 2 12" xfId="2328"/>
    <cellStyle name="Normal 2 12 2" xfId="8375"/>
    <cellStyle name="Normal 2 12 2 2" xfId="16655"/>
    <cellStyle name="Normal 2 12 2 2 2" xfId="35717"/>
    <cellStyle name="Normal 2 12 2 2 3" xfId="54778"/>
    <cellStyle name="Normal 2 12 2 3" xfId="27439"/>
    <cellStyle name="Normal 2 12 2 4" xfId="46500"/>
    <cellStyle name="Normal 2 12 3" xfId="10867"/>
    <cellStyle name="Normal 2 12 3 2" xfId="19145"/>
    <cellStyle name="Normal 2 12 3 2 2" xfId="38207"/>
    <cellStyle name="Normal 2 12 3 2 3" xfId="57268"/>
    <cellStyle name="Normal 2 12 3 3" xfId="29929"/>
    <cellStyle name="Normal 2 12 3 4" xfId="48990"/>
    <cellStyle name="Normal 2 12 4" xfId="5381"/>
    <cellStyle name="Normal 2 12 4 2" xfId="24465"/>
    <cellStyle name="Normal 2 12 4 3" xfId="43526"/>
    <cellStyle name="Normal 2 12 5" xfId="13681"/>
    <cellStyle name="Normal 2 12 5 2" xfId="32743"/>
    <cellStyle name="Normal 2 12 5 3" xfId="51804"/>
    <cellStyle name="Normal 2 12 6" xfId="21651"/>
    <cellStyle name="Normal 2 12 7" xfId="40712"/>
    <cellStyle name="Normal 2 13" xfId="5630"/>
    <cellStyle name="Normal 2 13 2" xfId="13920"/>
    <cellStyle name="Normal 2 13 2 2" xfId="32982"/>
    <cellStyle name="Normal 2 13 2 3" xfId="52043"/>
    <cellStyle name="Normal 2 13 3" xfId="24704"/>
    <cellStyle name="Normal 2 13 4" xfId="43765"/>
    <cellStyle name="Normal 2 14" xfId="8371"/>
    <cellStyle name="Normal 2 14 2" xfId="16651"/>
    <cellStyle name="Normal 2 14 2 2" xfId="35713"/>
    <cellStyle name="Normal 2 14 2 3" xfId="54774"/>
    <cellStyle name="Normal 2 14 3" xfId="27435"/>
    <cellStyle name="Normal 2 14 4" xfId="46496"/>
    <cellStyle name="Normal 2 15" xfId="10863"/>
    <cellStyle name="Normal 2 15 2" xfId="19141"/>
    <cellStyle name="Normal 2 15 2 2" xfId="38203"/>
    <cellStyle name="Normal 2 15 2 3" xfId="57264"/>
    <cellStyle name="Normal 2 15 3" xfId="29925"/>
    <cellStyle name="Normal 2 15 4" xfId="48986"/>
    <cellStyle name="Normal 2 16" xfId="5377"/>
    <cellStyle name="Normal 2 16 2" xfId="24461"/>
    <cellStyle name="Normal 2 16 3" xfId="43522"/>
    <cellStyle name="Normal 2 17" xfId="13677"/>
    <cellStyle name="Normal 2 17 2" xfId="32739"/>
    <cellStyle name="Normal 2 17 3" xfId="51800"/>
    <cellStyle name="Normal 2 18" xfId="21647"/>
    <cellStyle name="Normal 2 19" xfId="40708"/>
    <cellStyle name="Normal 2 2" xfId="2329"/>
    <cellStyle name="Normal 2 2 10" xfId="8376"/>
    <cellStyle name="Normal 2 2 10 2" xfId="16656"/>
    <cellStyle name="Normal 2 2 10 2 2" xfId="35718"/>
    <cellStyle name="Normal 2 2 10 2 3" xfId="54779"/>
    <cellStyle name="Normal 2 2 10 3" xfId="27440"/>
    <cellStyle name="Normal 2 2 10 4" xfId="46501"/>
    <cellStyle name="Normal 2 2 11" xfId="10868"/>
    <cellStyle name="Normal 2 2 11 2" xfId="19146"/>
    <cellStyle name="Normal 2 2 11 2 2" xfId="38208"/>
    <cellStyle name="Normal 2 2 11 2 3" xfId="57269"/>
    <cellStyle name="Normal 2 2 11 3" xfId="29930"/>
    <cellStyle name="Normal 2 2 11 4" xfId="48991"/>
    <cellStyle name="Normal 2 2 12" xfId="5382"/>
    <cellStyle name="Normal 2 2 12 2" xfId="24466"/>
    <cellStyle name="Normal 2 2 12 3" xfId="43527"/>
    <cellStyle name="Normal 2 2 13" xfId="13682"/>
    <cellStyle name="Normal 2 2 13 2" xfId="32744"/>
    <cellStyle name="Normal 2 2 13 3" xfId="51805"/>
    <cellStyle name="Normal 2 2 14" xfId="21652"/>
    <cellStyle name="Normal 2 2 15" xfId="40713"/>
    <cellStyle name="Normal 2 2 2" xfId="2330"/>
    <cellStyle name="Normal 2 2 2 10" xfId="13683"/>
    <cellStyle name="Normal 2 2 2 10 2" xfId="32745"/>
    <cellStyle name="Normal 2 2 2 10 3" xfId="51806"/>
    <cellStyle name="Normal 2 2 2 11" xfId="21653"/>
    <cellStyle name="Normal 2 2 2 12" xfId="40714"/>
    <cellStyle name="Normal 2 2 2 2" xfId="2331"/>
    <cellStyle name="Normal 2 2 2 2 2" xfId="2332"/>
    <cellStyle name="Normal 2 2 2 2 2 2" xfId="8379"/>
    <cellStyle name="Normal 2 2 2 2 2 2 2" xfId="16659"/>
    <cellStyle name="Normal 2 2 2 2 2 2 2 2" xfId="35721"/>
    <cellStyle name="Normal 2 2 2 2 2 2 2 3" xfId="54782"/>
    <cellStyle name="Normal 2 2 2 2 2 2 3" xfId="27443"/>
    <cellStyle name="Normal 2 2 2 2 2 2 4" xfId="46504"/>
    <cellStyle name="Normal 2 2 2 2 2 3" xfId="10871"/>
    <cellStyle name="Normal 2 2 2 2 2 3 2" xfId="19149"/>
    <cellStyle name="Normal 2 2 2 2 2 3 2 2" xfId="38211"/>
    <cellStyle name="Normal 2 2 2 2 2 3 2 3" xfId="57272"/>
    <cellStyle name="Normal 2 2 2 2 2 3 3" xfId="29933"/>
    <cellStyle name="Normal 2 2 2 2 2 3 4" xfId="48994"/>
    <cellStyle name="Normal 2 2 2 2 2 4" xfId="5385"/>
    <cellStyle name="Normal 2 2 2 2 2 4 2" xfId="24469"/>
    <cellStyle name="Normal 2 2 2 2 2 4 3" xfId="43530"/>
    <cellStyle name="Normal 2 2 2 2 2 5" xfId="13685"/>
    <cellStyle name="Normal 2 2 2 2 2 5 2" xfId="32747"/>
    <cellStyle name="Normal 2 2 2 2 2 5 3" xfId="51808"/>
    <cellStyle name="Normal 2 2 2 2 2 6" xfId="21655"/>
    <cellStyle name="Normal 2 2 2 2 2 7" xfId="40716"/>
    <cellStyle name="Normal 2 2 2 2 3" xfId="8378"/>
    <cellStyle name="Normal 2 2 2 2 3 2" xfId="16658"/>
    <cellStyle name="Normal 2 2 2 2 3 2 2" xfId="35720"/>
    <cellStyle name="Normal 2 2 2 2 3 2 3" xfId="54781"/>
    <cellStyle name="Normal 2 2 2 2 3 3" xfId="27442"/>
    <cellStyle name="Normal 2 2 2 2 3 4" xfId="46503"/>
    <cellStyle name="Normal 2 2 2 2 4" xfId="10870"/>
    <cellStyle name="Normal 2 2 2 2 4 2" xfId="19148"/>
    <cellStyle name="Normal 2 2 2 2 4 2 2" xfId="38210"/>
    <cellStyle name="Normal 2 2 2 2 4 2 3" xfId="57271"/>
    <cellStyle name="Normal 2 2 2 2 4 3" xfId="29932"/>
    <cellStyle name="Normal 2 2 2 2 4 4" xfId="48993"/>
    <cellStyle name="Normal 2 2 2 2 5" xfId="5384"/>
    <cellStyle name="Normal 2 2 2 2 5 2" xfId="24468"/>
    <cellStyle name="Normal 2 2 2 2 5 3" xfId="43529"/>
    <cellStyle name="Normal 2 2 2 2 6" xfId="13684"/>
    <cellStyle name="Normal 2 2 2 2 6 2" xfId="32746"/>
    <cellStyle name="Normal 2 2 2 2 6 3" xfId="51807"/>
    <cellStyle name="Normal 2 2 2 2 7" xfId="21654"/>
    <cellStyle name="Normal 2 2 2 2 8" xfId="40715"/>
    <cellStyle name="Normal 2 2 2 3" xfId="2333"/>
    <cellStyle name="Normal 2 2 2 3 2" xfId="2334"/>
    <cellStyle name="Normal 2 2 2 3 2 2" xfId="8381"/>
    <cellStyle name="Normal 2 2 2 3 2 2 2" xfId="16661"/>
    <cellStyle name="Normal 2 2 2 3 2 2 2 2" xfId="35723"/>
    <cellStyle name="Normal 2 2 2 3 2 2 2 3" xfId="54784"/>
    <cellStyle name="Normal 2 2 2 3 2 2 3" xfId="27445"/>
    <cellStyle name="Normal 2 2 2 3 2 2 4" xfId="46506"/>
    <cellStyle name="Normal 2 2 2 3 2 3" xfId="10873"/>
    <cellStyle name="Normal 2 2 2 3 2 3 2" xfId="19151"/>
    <cellStyle name="Normal 2 2 2 3 2 3 2 2" xfId="38213"/>
    <cellStyle name="Normal 2 2 2 3 2 3 2 3" xfId="57274"/>
    <cellStyle name="Normal 2 2 2 3 2 3 3" xfId="29935"/>
    <cellStyle name="Normal 2 2 2 3 2 3 4" xfId="48996"/>
    <cellStyle name="Normal 2 2 2 3 2 4" xfId="5387"/>
    <cellStyle name="Normal 2 2 2 3 2 4 2" xfId="24471"/>
    <cellStyle name="Normal 2 2 2 3 2 4 3" xfId="43532"/>
    <cellStyle name="Normal 2 2 2 3 2 5" xfId="13687"/>
    <cellStyle name="Normal 2 2 2 3 2 5 2" xfId="32749"/>
    <cellStyle name="Normal 2 2 2 3 2 5 3" xfId="51810"/>
    <cellStyle name="Normal 2 2 2 3 2 6" xfId="21657"/>
    <cellStyle name="Normal 2 2 2 3 2 7" xfId="40718"/>
    <cellStyle name="Normal 2 2 2 3 3" xfId="8380"/>
    <cellStyle name="Normal 2 2 2 3 3 2" xfId="16660"/>
    <cellStyle name="Normal 2 2 2 3 3 2 2" xfId="35722"/>
    <cellStyle name="Normal 2 2 2 3 3 2 3" xfId="54783"/>
    <cellStyle name="Normal 2 2 2 3 3 3" xfId="27444"/>
    <cellStyle name="Normal 2 2 2 3 3 4" xfId="46505"/>
    <cellStyle name="Normal 2 2 2 3 4" xfId="10872"/>
    <cellStyle name="Normal 2 2 2 3 4 2" xfId="19150"/>
    <cellStyle name="Normal 2 2 2 3 4 2 2" xfId="38212"/>
    <cellStyle name="Normal 2 2 2 3 4 2 3" xfId="57273"/>
    <cellStyle name="Normal 2 2 2 3 4 3" xfId="29934"/>
    <cellStyle name="Normal 2 2 2 3 4 4" xfId="48995"/>
    <cellStyle name="Normal 2 2 2 3 5" xfId="5386"/>
    <cellStyle name="Normal 2 2 2 3 5 2" xfId="24470"/>
    <cellStyle name="Normal 2 2 2 3 5 3" xfId="43531"/>
    <cellStyle name="Normal 2 2 2 3 6" xfId="13686"/>
    <cellStyle name="Normal 2 2 2 3 6 2" xfId="32748"/>
    <cellStyle name="Normal 2 2 2 3 6 3" xfId="51809"/>
    <cellStyle name="Normal 2 2 2 3 7" xfId="21656"/>
    <cellStyle name="Normal 2 2 2 3 8" xfId="40717"/>
    <cellStyle name="Normal 2 2 2 4" xfId="2335"/>
    <cellStyle name="Normal 2 2 2 4 2" xfId="8382"/>
    <cellStyle name="Normal 2 2 2 4 2 2" xfId="16662"/>
    <cellStyle name="Normal 2 2 2 4 2 2 2" xfId="35724"/>
    <cellStyle name="Normal 2 2 2 4 2 2 3" xfId="54785"/>
    <cellStyle name="Normal 2 2 2 4 2 3" xfId="27446"/>
    <cellStyle name="Normal 2 2 2 4 2 4" xfId="46507"/>
    <cellStyle name="Normal 2 2 2 4 3" xfId="10874"/>
    <cellStyle name="Normal 2 2 2 4 3 2" xfId="19152"/>
    <cellStyle name="Normal 2 2 2 4 3 2 2" xfId="38214"/>
    <cellStyle name="Normal 2 2 2 4 3 2 3" xfId="57275"/>
    <cellStyle name="Normal 2 2 2 4 3 3" xfId="29936"/>
    <cellStyle name="Normal 2 2 2 4 3 4" xfId="48997"/>
    <cellStyle name="Normal 2 2 2 4 4" xfId="5388"/>
    <cellStyle name="Normal 2 2 2 4 4 2" xfId="24472"/>
    <cellStyle name="Normal 2 2 2 4 4 3" xfId="43533"/>
    <cellStyle name="Normal 2 2 2 4 5" xfId="13688"/>
    <cellStyle name="Normal 2 2 2 4 5 2" xfId="32750"/>
    <cellStyle name="Normal 2 2 2 4 5 3" xfId="51811"/>
    <cellStyle name="Normal 2 2 2 4 6" xfId="21658"/>
    <cellStyle name="Normal 2 2 2 4 7" xfId="40719"/>
    <cellStyle name="Normal 2 2 2 5" xfId="2336"/>
    <cellStyle name="Normal 2 2 2 5 2" xfId="8383"/>
    <cellStyle name="Normal 2 2 2 5 2 2" xfId="16663"/>
    <cellStyle name="Normal 2 2 2 5 2 2 2" xfId="35725"/>
    <cellStyle name="Normal 2 2 2 5 2 2 3" xfId="54786"/>
    <cellStyle name="Normal 2 2 2 5 2 3" xfId="27447"/>
    <cellStyle name="Normal 2 2 2 5 2 4" xfId="46508"/>
    <cellStyle name="Normal 2 2 2 5 3" xfId="10875"/>
    <cellStyle name="Normal 2 2 2 5 3 2" xfId="19153"/>
    <cellStyle name="Normal 2 2 2 5 3 2 2" xfId="38215"/>
    <cellStyle name="Normal 2 2 2 5 3 2 3" xfId="57276"/>
    <cellStyle name="Normal 2 2 2 5 3 3" xfId="29937"/>
    <cellStyle name="Normal 2 2 2 5 3 4" xfId="48998"/>
    <cellStyle name="Normal 2 2 2 5 4" xfId="5389"/>
    <cellStyle name="Normal 2 2 2 5 4 2" xfId="24473"/>
    <cellStyle name="Normal 2 2 2 5 4 3" xfId="43534"/>
    <cellStyle name="Normal 2 2 2 5 5" xfId="13689"/>
    <cellStyle name="Normal 2 2 2 5 5 2" xfId="32751"/>
    <cellStyle name="Normal 2 2 2 5 5 3" xfId="51812"/>
    <cellStyle name="Normal 2 2 2 5 6" xfId="21659"/>
    <cellStyle name="Normal 2 2 2 5 7" xfId="40720"/>
    <cellStyle name="Normal 2 2 2 6" xfId="5850"/>
    <cellStyle name="Normal 2 2 2 6 2" xfId="14132"/>
    <cellStyle name="Normal 2 2 2 6 2 2" xfId="33194"/>
    <cellStyle name="Normal 2 2 2 6 2 3" xfId="52255"/>
    <cellStyle name="Normal 2 2 2 6 3" xfId="24916"/>
    <cellStyle name="Normal 2 2 2 6 4" xfId="43977"/>
    <cellStyle name="Normal 2 2 2 7" xfId="8377"/>
    <cellStyle name="Normal 2 2 2 7 2" xfId="16657"/>
    <cellStyle name="Normal 2 2 2 7 2 2" xfId="35719"/>
    <cellStyle name="Normal 2 2 2 7 2 3" xfId="54780"/>
    <cellStyle name="Normal 2 2 2 7 3" xfId="27441"/>
    <cellStyle name="Normal 2 2 2 7 4" xfId="46502"/>
    <cellStyle name="Normal 2 2 2 8" xfId="10869"/>
    <cellStyle name="Normal 2 2 2 8 2" xfId="19147"/>
    <cellStyle name="Normal 2 2 2 8 2 2" xfId="38209"/>
    <cellStyle name="Normal 2 2 2 8 2 3" xfId="57270"/>
    <cellStyle name="Normal 2 2 2 8 3" xfId="29931"/>
    <cellStyle name="Normal 2 2 2 8 4" xfId="48992"/>
    <cellStyle name="Normal 2 2 2 9" xfId="5383"/>
    <cellStyle name="Normal 2 2 2 9 2" xfId="24467"/>
    <cellStyle name="Normal 2 2 2 9 3" xfId="43528"/>
    <cellStyle name="Normal 2 2 3" xfId="2337"/>
    <cellStyle name="Normal 2 2 3 10" xfId="13690"/>
    <cellStyle name="Normal 2 2 3 10 2" xfId="32752"/>
    <cellStyle name="Normal 2 2 3 10 3" xfId="51813"/>
    <cellStyle name="Normal 2 2 3 11" xfId="21660"/>
    <cellStyle name="Normal 2 2 3 12" xfId="40721"/>
    <cellStyle name="Normal 2 2 3 2" xfId="2338"/>
    <cellStyle name="Normal 2 2 3 2 2" xfId="2339"/>
    <cellStyle name="Normal 2 2 3 2 2 2" xfId="8386"/>
    <cellStyle name="Normal 2 2 3 2 2 2 2" xfId="16666"/>
    <cellStyle name="Normal 2 2 3 2 2 2 2 2" xfId="35728"/>
    <cellStyle name="Normal 2 2 3 2 2 2 2 3" xfId="54789"/>
    <cellStyle name="Normal 2 2 3 2 2 2 3" xfId="27450"/>
    <cellStyle name="Normal 2 2 3 2 2 2 4" xfId="46511"/>
    <cellStyle name="Normal 2 2 3 2 2 3" xfId="10878"/>
    <cellStyle name="Normal 2 2 3 2 2 3 2" xfId="19156"/>
    <cellStyle name="Normal 2 2 3 2 2 3 2 2" xfId="38218"/>
    <cellStyle name="Normal 2 2 3 2 2 3 2 3" xfId="57279"/>
    <cellStyle name="Normal 2 2 3 2 2 3 3" xfId="29940"/>
    <cellStyle name="Normal 2 2 3 2 2 3 4" xfId="49001"/>
    <cellStyle name="Normal 2 2 3 2 2 4" xfId="5392"/>
    <cellStyle name="Normal 2 2 3 2 2 4 2" xfId="24476"/>
    <cellStyle name="Normal 2 2 3 2 2 4 3" xfId="43537"/>
    <cellStyle name="Normal 2 2 3 2 2 5" xfId="13692"/>
    <cellStyle name="Normal 2 2 3 2 2 5 2" xfId="32754"/>
    <cellStyle name="Normal 2 2 3 2 2 5 3" xfId="51815"/>
    <cellStyle name="Normal 2 2 3 2 2 6" xfId="21662"/>
    <cellStyle name="Normal 2 2 3 2 2 7" xfId="40723"/>
    <cellStyle name="Normal 2 2 3 2 3" xfId="8385"/>
    <cellStyle name="Normal 2 2 3 2 3 2" xfId="16665"/>
    <cellStyle name="Normal 2 2 3 2 3 2 2" xfId="35727"/>
    <cellStyle name="Normal 2 2 3 2 3 2 3" xfId="54788"/>
    <cellStyle name="Normal 2 2 3 2 3 3" xfId="27449"/>
    <cellStyle name="Normal 2 2 3 2 3 4" xfId="46510"/>
    <cellStyle name="Normal 2 2 3 2 4" xfId="10877"/>
    <cellStyle name="Normal 2 2 3 2 4 2" xfId="19155"/>
    <cellStyle name="Normal 2 2 3 2 4 2 2" xfId="38217"/>
    <cellStyle name="Normal 2 2 3 2 4 2 3" xfId="57278"/>
    <cellStyle name="Normal 2 2 3 2 4 3" xfId="29939"/>
    <cellStyle name="Normal 2 2 3 2 4 4" xfId="49000"/>
    <cellStyle name="Normal 2 2 3 2 5" xfId="5391"/>
    <cellStyle name="Normal 2 2 3 2 5 2" xfId="24475"/>
    <cellStyle name="Normal 2 2 3 2 5 3" xfId="43536"/>
    <cellStyle name="Normal 2 2 3 2 6" xfId="13691"/>
    <cellStyle name="Normal 2 2 3 2 6 2" xfId="32753"/>
    <cellStyle name="Normal 2 2 3 2 6 3" xfId="51814"/>
    <cellStyle name="Normal 2 2 3 2 7" xfId="21661"/>
    <cellStyle name="Normal 2 2 3 2 8" xfId="40722"/>
    <cellStyle name="Normal 2 2 3 3" xfId="2340"/>
    <cellStyle name="Normal 2 2 3 3 2" xfId="2341"/>
    <cellStyle name="Normal 2 2 3 3 2 2" xfId="8388"/>
    <cellStyle name="Normal 2 2 3 3 2 2 2" xfId="16668"/>
    <cellStyle name="Normal 2 2 3 3 2 2 2 2" xfId="35730"/>
    <cellStyle name="Normal 2 2 3 3 2 2 2 3" xfId="54791"/>
    <cellStyle name="Normal 2 2 3 3 2 2 3" xfId="27452"/>
    <cellStyle name="Normal 2 2 3 3 2 2 4" xfId="46513"/>
    <cellStyle name="Normal 2 2 3 3 2 3" xfId="10880"/>
    <cellStyle name="Normal 2 2 3 3 2 3 2" xfId="19158"/>
    <cellStyle name="Normal 2 2 3 3 2 3 2 2" xfId="38220"/>
    <cellStyle name="Normal 2 2 3 3 2 3 2 3" xfId="57281"/>
    <cellStyle name="Normal 2 2 3 3 2 3 3" xfId="29942"/>
    <cellStyle name="Normal 2 2 3 3 2 3 4" xfId="49003"/>
    <cellStyle name="Normal 2 2 3 3 2 4" xfId="5394"/>
    <cellStyle name="Normal 2 2 3 3 2 4 2" xfId="24478"/>
    <cellStyle name="Normal 2 2 3 3 2 4 3" xfId="43539"/>
    <cellStyle name="Normal 2 2 3 3 2 5" xfId="13694"/>
    <cellStyle name="Normal 2 2 3 3 2 5 2" xfId="32756"/>
    <cellStyle name="Normal 2 2 3 3 2 5 3" xfId="51817"/>
    <cellStyle name="Normal 2 2 3 3 2 6" xfId="21664"/>
    <cellStyle name="Normal 2 2 3 3 2 7" xfId="40725"/>
    <cellStyle name="Normal 2 2 3 3 3" xfId="8387"/>
    <cellStyle name="Normal 2 2 3 3 3 2" xfId="16667"/>
    <cellStyle name="Normal 2 2 3 3 3 2 2" xfId="35729"/>
    <cellStyle name="Normal 2 2 3 3 3 2 3" xfId="54790"/>
    <cellStyle name="Normal 2 2 3 3 3 3" xfId="27451"/>
    <cellStyle name="Normal 2 2 3 3 3 4" xfId="46512"/>
    <cellStyle name="Normal 2 2 3 3 4" xfId="10879"/>
    <cellStyle name="Normal 2 2 3 3 4 2" xfId="19157"/>
    <cellStyle name="Normal 2 2 3 3 4 2 2" xfId="38219"/>
    <cellStyle name="Normal 2 2 3 3 4 2 3" xfId="57280"/>
    <cellStyle name="Normal 2 2 3 3 4 3" xfId="29941"/>
    <cellStyle name="Normal 2 2 3 3 4 4" xfId="49002"/>
    <cellStyle name="Normal 2 2 3 3 5" xfId="5393"/>
    <cellStyle name="Normal 2 2 3 3 5 2" xfId="24477"/>
    <cellStyle name="Normal 2 2 3 3 5 3" xfId="43538"/>
    <cellStyle name="Normal 2 2 3 3 6" xfId="13693"/>
    <cellStyle name="Normal 2 2 3 3 6 2" xfId="32755"/>
    <cellStyle name="Normal 2 2 3 3 6 3" xfId="51816"/>
    <cellStyle name="Normal 2 2 3 3 7" xfId="21663"/>
    <cellStyle name="Normal 2 2 3 3 8" xfId="40724"/>
    <cellStyle name="Normal 2 2 3 4" xfId="2342"/>
    <cellStyle name="Normal 2 2 3 4 2" xfId="8389"/>
    <cellStyle name="Normal 2 2 3 4 2 2" xfId="16669"/>
    <cellStyle name="Normal 2 2 3 4 2 2 2" xfId="35731"/>
    <cellStyle name="Normal 2 2 3 4 2 2 3" xfId="54792"/>
    <cellStyle name="Normal 2 2 3 4 2 3" xfId="27453"/>
    <cellStyle name="Normal 2 2 3 4 2 4" xfId="46514"/>
    <cellStyle name="Normal 2 2 3 4 3" xfId="10881"/>
    <cellStyle name="Normal 2 2 3 4 3 2" xfId="19159"/>
    <cellStyle name="Normal 2 2 3 4 3 2 2" xfId="38221"/>
    <cellStyle name="Normal 2 2 3 4 3 2 3" xfId="57282"/>
    <cellStyle name="Normal 2 2 3 4 3 3" xfId="29943"/>
    <cellStyle name="Normal 2 2 3 4 3 4" xfId="49004"/>
    <cellStyle name="Normal 2 2 3 4 4" xfId="5395"/>
    <cellStyle name="Normal 2 2 3 4 4 2" xfId="24479"/>
    <cellStyle name="Normal 2 2 3 4 4 3" xfId="43540"/>
    <cellStyle name="Normal 2 2 3 4 5" xfId="13695"/>
    <cellStyle name="Normal 2 2 3 4 5 2" xfId="32757"/>
    <cellStyle name="Normal 2 2 3 4 5 3" xfId="51818"/>
    <cellStyle name="Normal 2 2 3 4 6" xfId="21665"/>
    <cellStyle name="Normal 2 2 3 4 7" xfId="40726"/>
    <cellStyle name="Normal 2 2 3 5" xfId="2343"/>
    <cellStyle name="Normal 2 2 3 5 2" xfId="8390"/>
    <cellStyle name="Normal 2 2 3 5 2 2" xfId="16670"/>
    <cellStyle name="Normal 2 2 3 5 2 2 2" xfId="35732"/>
    <cellStyle name="Normal 2 2 3 5 2 2 3" xfId="54793"/>
    <cellStyle name="Normal 2 2 3 5 2 3" xfId="27454"/>
    <cellStyle name="Normal 2 2 3 5 2 4" xfId="46515"/>
    <cellStyle name="Normal 2 2 3 5 3" xfId="10882"/>
    <cellStyle name="Normal 2 2 3 5 3 2" xfId="19160"/>
    <cellStyle name="Normal 2 2 3 5 3 2 2" xfId="38222"/>
    <cellStyle name="Normal 2 2 3 5 3 2 3" xfId="57283"/>
    <cellStyle name="Normal 2 2 3 5 3 3" xfId="29944"/>
    <cellStyle name="Normal 2 2 3 5 3 4" xfId="49005"/>
    <cellStyle name="Normal 2 2 3 5 4" xfId="5396"/>
    <cellStyle name="Normal 2 2 3 5 4 2" xfId="24480"/>
    <cellStyle name="Normal 2 2 3 5 4 3" xfId="43541"/>
    <cellStyle name="Normal 2 2 3 5 5" xfId="13696"/>
    <cellStyle name="Normal 2 2 3 5 5 2" xfId="32758"/>
    <cellStyle name="Normal 2 2 3 5 5 3" xfId="51819"/>
    <cellStyle name="Normal 2 2 3 5 6" xfId="21666"/>
    <cellStyle name="Normal 2 2 3 5 7" xfId="40727"/>
    <cellStyle name="Normal 2 2 3 6" xfId="5948"/>
    <cellStyle name="Normal 2 2 3 6 2" xfId="14230"/>
    <cellStyle name="Normal 2 2 3 6 2 2" xfId="33292"/>
    <cellStyle name="Normal 2 2 3 6 2 3" xfId="52353"/>
    <cellStyle name="Normal 2 2 3 6 3" xfId="25014"/>
    <cellStyle name="Normal 2 2 3 6 4" xfId="44075"/>
    <cellStyle name="Normal 2 2 3 7" xfId="8384"/>
    <cellStyle name="Normal 2 2 3 7 2" xfId="16664"/>
    <cellStyle name="Normal 2 2 3 7 2 2" xfId="35726"/>
    <cellStyle name="Normal 2 2 3 7 2 3" xfId="54787"/>
    <cellStyle name="Normal 2 2 3 7 3" xfId="27448"/>
    <cellStyle name="Normal 2 2 3 7 4" xfId="46509"/>
    <cellStyle name="Normal 2 2 3 8" xfId="10876"/>
    <cellStyle name="Normal 2 2 3 8 2" xfId="19154"/>
    <cellStyle name="Normal 2 2 3 8 2 2" xfId="38216"/>
    <cellStyle name="Normal 2 2 3 8 2 3" xfId="57277"/>
    <cellStyle name="Normal 2 2 3 8 3" xfId="29938"/>
    <cellStyle name="Normal 2 2 3 8 4" xfId="48999"/>
    <cellStyle name="Normal 2 2 3 9" xfId="5390"/>
    <cellStyle name="Normal 2 2 3 9 2" xfId="24474"/>
    <cellStyle name="Normal 2 2 3 9 3" xfId="43535"/>
    <cellStyle name="Normal 2 2 4" xfId="2344"/>
    <cellStyle name="Normal 2 2 4 10" xfId="21667"/>
    <cellStyle name="Normal 2 2 4 11" xfId="40728"/>
    <cellStyle name="Normal 2 2 4 2" xfId="2345"/>
    <cellStyle name="Normal 2 2 4 2 2" xfId="2346"/>
    <cellStyle name="Normal 2 2 4 2 2 2" xfId="8393"/>
    <cellStyle name="Normal 2 2 4 2 2 2 2" xfId="16673"/>
    <cellStyle name="Normal 2 2 4 2 2 2 2 2" xfId="35735"/>
    <cellStyle name="Normal 2 2 4 2 2 2 2 3" xfId="54796"/>
    <cellStyle name="Normal 2 2 4 2 2 2 3" xfId="27457"/>
    <cellStyle name="Normal 2 2 4 2 2 2 4" xfId="46518"/>
    <cellStyle name="Normal 2 2 4 2 2 3" xfId="10885"/>
    <cellStyle name="Normal 2 2 4 2 2 3 2" xfId="19163"/>
    <cellStyle name="Normal 2 2 4 2 2 3 2 2" xfId="38225"/>
    <cellStyle name="Normal 2 2 4 2 2 3 2 3" xfId="57286"/>
    <cellStyle name="Normal 2 2 4 2 2 3 3" xfId="29947"/>
    <cellStyle name="Normal 2 2 4 2 2 3 4" xfId="49008"/>
    <cellStyle name="Normal 2 2 4 2 2 4" xfId="5399"/>
    <cellStyle name="Normal 2 2 4 2 2 4 2" xfId="24483"/>
    <cellStyle name="Normal 2 2 4 2 2 4 3" xfId="43544"/>
    <cellStyle name="Normal 2 2 4 2 2 5" xfId="13699"/>
    <cellStyle name="Normal 2 2 4 2 2 5 2" xfId="32761"/>
    <cellStyle name="Normal 2 2 4 2 2 5 3" xfId="51822"/>
    <cellStyle name="Normal 2 2 4 2 2 6" xfId="21669"/>
    <cellStyle name="Normal 2 2 4 2 2 7" xfId="40730"/>
    <cellStyle name="Normal 2 2 4 2 3" xfId="8392"/>
    <cellStyle name="Normal 2 2 4 2 3 2" xfId="16672"/>
    <cellStyle name="Normal 2 2 4 2 3 2 2" xfId="35734"/>
    <cellStyle name="Normal 2 2 4 2 3 2 3" xfId="54795"/>
    <cellStyle name="Normal 2 2 4 2 3 3" xfId="27456"/>
    <cellStyle name="Normal 2 2 4 2 3 4" xfId="46517"/>
    <cellStyle name="Normal 2 2 4 2 4" xfId="10884"/>
    <cellStyle name="Normal 2 2 4 2 4 2" xfId="19162"/>
    <cellStyle name="Normal 2 2 4 2 4 2 2" xfId="38224"/>
    <cellStyle name="Normal 2 2 4 2 4 2 3" xfId="57285"/>
    <cellStyle name="Normal 2 2 4 2 4 3" xfId="29946"/>
    <cellStyle name="Normal 2 2 4 2 4 4" xfId="49007"/>
    <cellStyle name="Normal 2 2 4 2 5" xfId="5398"/>
    <cellStyle name="Normal 2 2 4 2 5 2" xfId="24482"/>
    <cellStyle name="Normal 2 2 4 2 5 3" xfId="43543"/>
    <cellStyle name="Normal 2 2 4 2 6" xfId="13698"/>
    <cellStyle name="Normal 2 2 4 2 6 2" xfId="32760"/>
    <cellStyle name="Normal 2 2 4 2 6 3" xfId="51821"/>
    <cellStyle name="Normal 2 2 4 2 7" xfId="21668"/>
    <cellStyle name="Normal 2 2 4 2 8" xfId="40729"/>
    <cellStyle name="Normal 2 2 4 3" xfId="2347"/>
    <cellStyle name="Normal 2 2 4 3 2" xfId="8394"/>
    <cellStyle name="Normal 2 2 4 3 2 2" xfId="16674"/>
    <cellStyle name="Normal 2 2 4 3 2 2 2" xfId="35736"/>
    <cellStyle name="Normal 2 2 4 3 2 2 3" xfId="54797"/>
    <cellStyle name="Normal 2 2 4 3 2 3" xfId="27458"/>
    <cellStyle name="Normal 2 2 4 3 2 4" xfId="46519"/>
    <cellStyle name="Normal 2 2 4 3 3" xfId="10886"/>
    <cellStyle name="Normal 2 2 4 3 3 2" xfId="19164"/>
    <cellStyle name="Normal 2 2 4 3 3 2 2" xfId="38226"/>
    <cellStyle name="Normal 2 2 4 3 3 2 3" xfId="57287"/>
    <cellStyle name="Normal 2 2 4 3 3 3" xfId="29948"/>
    <cellStyle name="Normal 2 2 4 3 3 4" xfId="49009"/>
    <cellStyle name="Normal 2 2 4 3 4" xfId="5400"/>
    <cellStyle name="Normal 2 2 4 3 4 2" xfId="24484"/>
    <cellStyle name="Normal 2 2 4 3 4 3" xfId="43545"/>
    <cellStyle name="Normal 2 2 4 3 5" xfId="13700"/>
    <cellStyle name="Normal 2 2 4 3 5 2" xfId="32762"/>
    <cellStyle name="Normal 2 2 4 3 5 3" xfId="51823"/>
    <cellStyle name="Normal 2 2 4 3 6" xfId="21670"/>
    <cellStyle name="Normal 2 2 4 3 7" xfId="40731"/>
    <cellStyle name="Normal 2 2 4 4" xfId="2348"/>
    <cellStyle name="Normal 2 2 4 4 2" xfId="8395"/>
    <cellStyle name="Normal 2 2 4 4 2 2" xfId="16675"/>
    <cellStyle name="Normal 2 2 4 4 2 2 2" xfId="35737"/>
    <cellStyle name="Normal 2 2 4 4 2 2 3" xfId="54798"/>
    <cellStyle name="Normal 2 2 4 4 2 3" xfId="27459"/>
    <cellStyle name="Normal 2 2 4 4 2 4" xfId="46520"/>
    <cellStyle name="Normal 2 2 4 4 3" xfId="10887"/>
    <cellStyle name="Normal 2 2 4 4 3 2" xfId="19165"/>
    <cellStyle name="Normal 2 2 4 4 3 2 2" xfId="38227"/>
    <cellStyle name="Normal 2 2 4 4 3 2 3" xfId="57288"/>
    <cellStyle name="Normal 2 2 4 4 3 3" xfId="29949"/>
    <cellStyle name="Normal 2 2 4 4 3 4" xfId="49010"/>
    <cellStyle name="Normal 2 2 4 4 4" xfId="5401"/>
    <cellStyle name="Normal 2 2 4 4 4 2" xfId="24485"/>
    <cellStyle name="Normal 2 2 4 4 4 3" xfId="43546"/>
    <cellStyle name="Normal 2 2 4 4 5" xfId="13701"/>
    <cellStyle name="Normal 2 2 4 4 5 2" xfId="32763"/>
    <cellStyle name="Normal 2 2 4 4 5 3" xfId="51824"/>
    <cellStyle name="Normal 2 2 4 4 6" xfId="21671"/>
    <cellStyle name="Normal 2 2 4 4 7" xfId="40732"/>
    <cellStyle name="Normal 2 2 4 5" xfId="5763"/>
    <cellStyle name="Normal 2 2 4 5 2" xfId="14046"/>
    <cellStyle name="Normal 2 2 4 5 2 2" xfId="33108"/>
    <cellStyle name="Normal 2 2 4 5 2 3" xfId="52169"/>
    <cellStyle name="Normal 2 2 4 5 3" xfId="24830"/>
    <cellStyle name="Normal 2 2 4 5 4" xfId="43891"/>
    <cellStyle name="Normal 2 2 4 6" xfId="8391"/>
    <cellStyle name="Normal 2 2 4 6 2" xfId="16671"/>
    <cellStyle name="Normal 2 2 4 6 2 2" xfId="35733"/>
    <cellStyle name="Normal 2 2 4 6 2 3" xfId="54794"/>
    <cellStyle name="Normal 2 2 4 6 3" xfId="27455"/>
    <cellStyle name="Normal 2 2 4 6 4" xfId="46516"/>
    <cellStyle name="Normal 2 2 4 7" xfId="10883"/>
    <cellStyle name="Normal 2 2 4 7 2" xfId="19161"/>
    <cellStyle name="Normal 2 2 4 7 2 2" xfId="38223"/>
    <cellStyle name="Normal 2 2 4 7 2 3" xfId="57284"/>
    <cellStyle name="Normal 2 2 4 7 3" xfId="29945"/>
    <cellStyle name="Normal 2 2 4 7 4" xfId="49006"/>
    <cellStyle name="Normal 2 2 4 8" xfId="5397"/>
    <cellStyle name="Normal 2 2 4 8 2" xfId="24481"/>
    <cellStyle name="Normal 2 2 4 8 3" xfId="43542"/>
    <cellStyle name="Normal 2 2 4 9" xfId="13697"/>
    <cellStyle name="Normal 2 2 4 9 2" xfId="32759"/>
    <cellStyle name="Normal 2 2 4 9 3" xfId="51820"/>
    <cellStyle name="Normal 2 2 5" xfId="2349"/>
    <cellStyle name="Normal 2 2 5 2" xfId="2350"/>
    <cellStyle name="Normal 2 2 5 2 2" xfId="8397"/>
    <cellStyle name="Normal 2 2 5 2 2 2" xfId="16677"/>
    <cellStyle name="Normal 2 2 5 2 2 2 2" xfId="35739"/>
    <cellStyle name="Normal 2 2 5 2 2 2 3" xfId="54800"/>
    <cellStyle name="Normal 2 2 5 2 2 3" xfId="27461"/>
    <cellStyle name="Normal 2 2 5 2 2 4" xfId="46522"/>
    <cellStyle name="Normal 2 2 5 2 3" xfId="10889"/>
    <cellStyle name="Normal 2 2 5 2 3 2" xfId="19167"/>
    <cellStyle name="Normal 2 2 5 2 3 2 2" xfId="38229"/>
    <cellStyle name="Normal 2 2 5 2 3 2 3" xfId="57290"/>
    <cellStyle name="Normal 2 2 5 2 3 3" xfId="29951"/>
    <cellStyle name="Normal 2 2 5 2 3 4" xfId="49012"/>
    <cellStyle name="Normal 2 2 5 2 4" xfId="5403"/>
    <cellStyle name="Normal 2 2 5 2 4 2" xfId="24487"/>
    <cellStyle name="Normal 2 2 5 2 4 3" xfId="43548"/>
    <cellStyle name="Normal 2 2 5 2 5" xfId="13703"/>
    <cellStyle name="Normal 2 2 5 2 5 2" xfId="32765"/>
    <cellStyle name="Normal 2 2 5 2 5 3" xfId="51826"/>
    <cellStyle name="Normal 2 2 5 2 6" xfId="21673"/>
    <cellStyle name="Normal 2 2 5 2 7" xfId="40734"/>
    <cellStyle name="Normal 2 2 5 3" xfId="8396"/>
    <cellStyle name="Normal 2 2 5 3 2" xfId="16676"/>
    <cellStyle name="Normal 2 2 5 3 2 2" xfId="35738"/>
    <cellStyle name="Normal 2 2 5 3 2 3" xfId="54799"/>
    <cellStyle name="Normal 2 2 5 3 3" xfId="27460"/>
    <cellStyle name="Normal 2 2 5 3 4" xfId="46521"/>
    <cellStyle name="Normal 2 2 5 4" xfId="10888"/>
    <cellStyle name="Normal 2 2 5 4 2" xfId="19166"/>
    <cellStyle name="Normal 2 2 5 4 2 2" xfId="38228"/>
    <cellStyle name="Normal 2 2 5 4 2 3" xfId="57289"/>
    <cellStyle name="Normal 2 2 5 4 3" xfId="29950"/>
    <cellStyle name="Normal 2 2 5 4 4" xfId="49011"/>
    <cellStyle name="Normal 2 2 5 5" xfId="5402"/>
    <cellStyle name="Normal 2 2 5 5 2" xfId="24486"/>
    <cellStyle name="Normal 2 2 5 5 3" xfId="43547"/>
    <cellStyle name="Normal 2 2 5 6" xfId="13702"/>
    <cellStyle name="Normal 2 2 5 6 2" xfId="32764"/>
    <cellStyle name="Normal 2 2 5 6 3" xfId="51825"/>
    <cellStyle name="Normal 2 2 5 7" xfId="21672"/>
    <cellStyle name="Normal 2 2 5 8" xfId="40733"/>
    <cellStyle name="Normal 2 2 6" xfId="2351"/>
    <cellStyle name="Normal 2 2 6 2" xfId="2352"/>
    <cellStyle name="Normal 2 2 6 2 2" xfId="8399"/>
    <cellStyle name="Normal 2 2 6 2 2 2" xfId="16679"/>
    <cellStyle name="Normal 2 2 6 2 2 2 2" xfId="35741"/>
    <cellStyle name="Normal 2 2 6 2 2 2 3" xfId="54802"/>
    <cellStyle name="Normal 2 2 6 2 2 3" xfId="27463"/>
    <cellStyle name="Normal 2 2 6 2 2 4" xfId="46524"/>
    <cellStyle name="Normal 2 2 6 2 3" xfId="10891"/>
    <cellStyle name="Normal 2 2 6 2 3 2" xfId="19169"/>
    <cellStyle name="Normal 2 2 6 2 3 2 2" xfId="38231"/>
    <cellStyle name="Normal 2 2 6 2 3 2 3" xfId="57292"/>
    <cellStyle name="Normal 2 2 6 2 3 3" xfId="29953"/>
    <cellStyle name="Normal 2 2 6 2 3 4" xfId="49014"/>
    <cellStyle name="Normal 2 2 6 2 4" xfId="5405"/>
    <cellStyle name="Normal 2 2 6 2 4 2" xfId="24489"/>
    <cellStyle name="Normal 2 2 6 2 4 3" xfId="43550"/>
    <cellStyle name="Normal 2 2 6 2 5" xfId="13705"/>
    <cellStyle name="Normal 2 2 6 2 5 2" xfId="32767"/>
    <cellStyle name="Normal 2 2 6 2 5 3" xfId="51828"/>
    <cellStyle name="Normal 2 2 6 2 6" xfId="21675"/>
    <cellStyle name="Normal 2 2 6 2 7" xfId="40736"/>
    <cellStyle name="Normal 2 2 6 3" xfId="8398"/>
    <cellStyle name="Normal 2 2 6 3 2" xfId="16678"/>
    <cellStyle name="Normal 2 2 6 3 2 2" xfId="35740"/>
    <cellStyle name="Normal 2 2 6 3 2 3" xfId="54801"/>
    <cellStyle name="Normal 2 2 6 3 3" xfId="27462"/>
    <cellStyle name="Normal 2 2 6 3 4" xfId="46523"/>
    <cellStyle name="Normal 2 2 6 4" xfId="10890"/>
    <cellStyle name="Normal 2 2 6 4 2" xfId="19168"/>
    <cellStyle name="Normal 2 2 6 4 2 2" xfId="38230"/>
    <cellStyle name="Normal 2 2 6 4 2 3" xfId="57291"/>
    <cellStyle name="Normal 2 2 6 4 3" xfId="29952"/>
    <cellStyle name="Normal 2 2 6 4 4" xfId="49013"/>
    <cellStyle name="Normal 2 2 6 5" xfId="5404"/>
    <cellStyle name="Normal 2 2 6 5 2" xfId="24488"/>
    <cellStyle name="Normal 2 2 6 5 3" xfId="43549"/>
    <cellStyle name="Normal 2 2 6 6" xfId="13704"/>
    <cellStyle name="Normal 2 2 6 6 2" xfId="32766"/>
    <cellStyle name="Normal 2 2 6 6 3" xfId="51827"/>
    <cellStyle name="Normal 2 2 6 7" xfId="21674"/>
    <cellStyle name="Normal 2 2 6 8" xfId="40735"/>
    <cellStyle name="Normal 2 2 7" xfId="2353"/>
    <cellStyle name="Normal 2 2 7 2" xfId="8400"/>
    <cellStyle name="Normal 2 2 7 2 2" xfId="16680"/>
    <cellStyle name="Normal 2 2 7 2 2 2" xfId="35742"/>
    <cellStyle name="Normal 2 2 7 2 2 3" xfId="54803"/>
    <cellStyle name="Normal 2 2 7 2 3" xfId="27464"/>
    <cellStyle name="Normal 2 2 7 2 4" xfId="46525"/>
    <cellStyle name="Normal 2 2 7 3" xfId="10892"/>
    <cellStyle name="Normal 2 2 7 3 2" xfId="19170"/>
    <cellStyle name="Normal 2 2 7 3 2 2" xfId="38232"/>
    <cellStyle name="Normal 2 2 7 3 2 3" xfId="57293"/>
    <cellStyle name="Normal 2 2 7 3 3" xfId="29954"/>
    <cellStyle name="Normal 2 2 7 3 4" xfId="49015"/>
    <cellStyle name="Normal 2 2 7 4" xfId="5406"/>
    <cellStyle name="Normal 2 2 7 4 2" xfId="24490"/>
    <cellStyle name="Normal 2 2 7 4 3" xfId="43551"/>
    <cellStyle name="Normal 2 2 7 5" xfId="13706"/>
    <cellStyle name="Normal 2 2 7 5 2" xfId="32768"/>
    <cellStyle name="Normal 2 2 7 5 3" xfId="51829"/>
    <cellStyle name="Normal 2 2 7 6" xfId="21676"/>
    <cellStyle name="Normal 2 2 7 7" xfId="40737"/>
    <cellStyle name="Normal 2 2 8" xfId="2354"/>
    <cellStyle name="Normal 2 2 8 2" xfId="8401"/>
    <cellStyle name="Normal 2 2 8 2 2" xfId="16681"/>
    <cellStyle name="Normal 2 2 8 2 2 2" xfId="35743"/>
    <cellStyle name="Normal 2 2 8 2 2 3" xfId="54804"/>
    <cellStyle name="Normal 2 2 8 2 3" xfId="27465"/>
    <cellStyle name="Normal 2 2 8 2 4" xfId="46526"/>
    <cellStyle name="Normal 2 2 8 3" xfId="10893"/>
    <cellStyle name="Normal 2 2 8 3 2" xfId="19171"/>
    <cellStyle name="Normal 2 2 8 3 2 2" xfId="38233"/>
    <cellStyle name="Normal 2 2 8 3 2 3" xfId="57294"/>
    <cellStyle name="Normal 2 2 8 3 3" xfId="29955"/>
    <cellStyle name="Normal 2 2 8 3 4" xfId="49016"/>
    <cellStyle name="Normal 2 2 8 4" xfId="5407"/>
    <cellStyle name="Normal 2 2 8 4 2" xfId="24491"/>
    <cellStyle name="Normal 2 2 8 4 3" xfId="43552"/>
    <cellStyle name="Normal 2 2 8 5" xfId="13707"/>
    <cellStyle name="Normal 2 2 8 5 2" xfId="32769"/>
    <cellStyle name="Normal 2 2 8 5 3" xfId="51830"/>
    <cellStyle name="Normal 2 2 8 6" xfId="21677"/>
    <cellStyle name="Normal 2 2 8 7" xfId="40738"/>
    <cellStyle name="Normal 2 2 9" xfId="5646"/>
    <cellStyle name="Normal 2 2 9 2" xfId="13934"/>
    <cellStyle name="Normal 2 2 9 2 2" xfId="32996"/>
    <cellStyle name="Normal 2 2 9 2 3" xfId="52057"/>
    <cellStyle name="Normal 2 2 9 3" xfId="24718"/>
    <cellStyle name="Normal 2 2 9 4" xfId="43779"/>
    <cellStyle name="Normal 2 3" xfId="2355"/>
    <cellStyle name="Normal 2 3 10" xfId="8402"/>
    <cellStyle name="Normal 2 3 10 2" xfId="16682"/>
    <cellStyle name="Normal 2 3 10 2 2" xfId="35744"/>
    <cellStyle name="Normal 2 3 10 2 3" xfId="54805"/>
    <cellStyle name="Normal 2 3 10 3" xfId="27466"/>
    <cellStyle name="Normal 2 3 10 4" xfId="46527"/>
    <cellStyle name="Normal 2 3 11" xfId="10894"/>
    <cellStyle name="Normal 2 3 11 2" xfId="19172"/>
    <cellStyle name="Normal 2 3 11 2 2" xfId="38234"/>
    <cellStyle name="Normal 2 3 11 2 3" xfId="57295"/>
    <cellStyle name="Normal 2 3 11 3" xfId="29956"/>
    <cellStyle name="Normal 2 3 11 4" xfId="49017"/>
    <cellStyle name="Normal 2 3 12" xfId="5408"/>
    <cellStyle name="Normal 2 3 12 2" xfId="24492"/>
    <cellStyle name="Normal 2 3 12 3" xfId="43553"/>
    <cellStyle name="Normal 2 3 13" xfId="13708"/>
    <cellStyle name="Normal 2 3 13 2" xfId="32770"/>
    <cellStyle name="Normal 2 3 13 3" xfId="51831"/>
    <cellStyle name="Normal 2 3 14" xfId="21678"/>
    <cellStyle name="Normal 2 3 15" xfId="40739"/>
    <cellStyle name="Normal 2 3 2" xfId="2356"/>
    <cellStyle name="Normal 2 3 2 10" xfId="13709"/>
    <cellStyle name="Normal 2 3 2 10 2" xfId="32771"/>
    <cellStyle name="Normal 2 3 2 10 3" xfId="51832"/>
    <cellStyle name="Normal 2 3 2 11" xfId="21679"/>
    <cellStyle name="Normal 2 3 2 12" xfId="40740"/>
    <cellStyle name="Normal 2 3 2 2" xfId="2357"/>
    <cellStyle name="Normal 2 3 2 2 2" xfId="2358"/>
    <cellStyle name="Normal 2 3 2 2 2 2" xfId="8405"/>
    <cellStyle name="Normal 2 3 2 2 2 2 2" xfId="16685"/>
    <cellStyle name="Normal 2 3 2 2 2 2 2 2" xfId="35747"/>
    <cellStyle name="Normal 2 3 2 2 2 2 2 3" xfId="54808"/>
    <cellStyle name="Normal 2 3 2 2 2 2 3" xfId="27469"/>
    <cellStyle name="Normal 2 3 2 2 2 2 4" xfId="46530"/>
    <cellStyle name="Normal 2 3 2 2 2 3" xfId="10897"/>
    <cellStyle name="Normal 2 3 2 2 2 3 2" xfId="19175"/>
    <cellStyle name="Normal 2 3 2 2 2 3 2 2" xfId="38237"/>
    <cellStyle name="Normal 2 3 2 2 2 3 2 3" xfId="57298"/>
    <cellStyle name="Normal 2 3 2 2 2 3 3" xfId="29959"/>
    <cellStyle name="Normal 2 3 2 2 2 3 4" xfId="49020"/>
    <cellStyle name="Normal 2 3 2 2 2 4" xfId="5411"/>
    <cellStyle name="Normal 2 3 2 2 2 4 2" xfId="24495"/>
    <cellStyle name="Normal 2 3 2 2 2 4 3" xfId="43556"/>
    <cellStyle name="Normal 2 3 2 2 2 5" xfId="13711"/>
    <cellStyle name="Normal 2 3 2 2 2 5 2" xfId="32773"/>
    <cellStyle name="Normal 2 3 2 2 2 5 3" xfId="51834"/>
    <cellStyle name="Normal 2 3 2 2 2 6" xfId="21681"/>
    <cellStyle name="Normal 2 3 2 2 2 7" xfId="40742"/>
    <cellStyle name="Normal 2 3 2 2 3" xfId="8404"/>
    <cellStyle name="Normal 2 3 2 2 3 2" xfId="16684"/>
    <cellStyle name="Normal 2 3 2 2 3 2 2" xfId="35746"/>
    <cellStyle name="Normal 2 3 2 2 3 2 3" xfId="54807"/>
    <cellStyle name="Normal 2 3 2 2 3 3" xfId="27468"/>
    <cellStyle name="Normal 2 3 2 2 3 4" xfId="46529"/>
    <cellStyle name="Normal 2 3 2 2 4" xfId="10896"/>
    <cellStyle name="Normal 2 3 2 2 4 2" xfId="19174"/>
    <cellStyle name="Normal 2 3 2 2 4 2 2" xfId="38236"/>
    <cellStyle name="Normal 2 3 2 2 4 2 3" xfId="57297"/>
    <cellStyle name="Normal 2 3 2 2 4 3" xfId="29958"/>
    <cellStyle name="Normal 2 3 2 2 4 4" xfId="49019"/>
    <cellStyle name="Normal 2 3 2 2 5" xfId="5410"/>
    <cellStyle name="Normal 2 3 2 2 5 2" xfId="24494"/>
    <cellStyle name="Normal 2 3 2 2 5 3" xfId="43555"/>
    <cellStyle name="Normal 2 3 2 2 6" xfId="13710"/>
    <cellStyle name="Normal 2 3 2 2 6 2" xfId="32772"/>
    <cellStyle name="Normal 2 3 2 2 6 3" xfId="51833"/>
    <cellStyle name="Normal 2 3 2 2 7" xfId="21680"/>
    <cellStyle name="Normal 2 3 2 2 8" xfId="40741"/>
    <cellStyle name="Normal 2 3 2 3" xfId="2359"/>
    <cellStyle name="Normal 2 3 2 3 2" xfId="2360"/>
    <cellStyle name="Normal 2 3 2 3 2 2" xfId="8407"/>
    <cellStyle name="Normal 2 3 2 3 2 2 2" xfId="16687"/>
    <cellStyle name="Normal 2 3 2 3 2 2 2 2" xfId="35749"/>
    <cellStyle name="Normal 2 3 2 3 2 2 2 3" xfId="54810"/>
    <cellStyle name="Normal 2 3 2 3 2 2 3" xfId="27471"/>
    <cellStyle name="Normal 2 3 2 3 2 2 4" xfId="46532"/>
    <cellStyle name="Normal 2 3 2 3 2 3" xfId="10899"/>
    <cellStyle name="Normal 2 3 2 3 2 3 2" xfId="19177"/>
    <cellStyle name="Normal 2 3 2 3 2 3 2 2" xfId="38239"/>
    <cellStyle name="Normal 2 3 2 3 2 3 2 3" xfId="57300"/>
    <cellStyle name="Normal 2 3 2 3 2 3 3" xfId="29961"/>
    <cellStyle name="Normal 2 3 2 3 2 3 4" xfId="49022"/>
    <cellStyle name="Normal 2 3 2 3 2 4" xfId="5413"/>
    <cellStyle name="Normal 2 3 2 3 2 4 2" xfId="24497"/>
    <cellStyle name="Normal 2 3 2 3 2 4 3" xfId="43558"/>
    <cellStyle name="Normal 2 3 2 3 2 5" xfId="13713"/>
    <cellStyle name="Normal 2 3 2 3 2 5 2" xfId="32775"/>
    <cellStyle name="Normal 2 3 2 3 2 5 3" xfId="51836"/>
    <cellStyle name="Normal 2 3 2 3 2 6" xfId="21683"/>
    <cellStyle name="Normal 2 3 2 3 2 7" xfId="40744"/>
    <cellStyle name="Normal 2 3 2 3 3" xfId="8406"/>
    <cellStyle name="Normal 2 3 2 3 3 2" xfId="16686"/>
    <cellStyle name="Normal 2 3 2 3 3 2 2" xfId="35748"/>
    <cellStyle name="Normal 2 3 2 3 3 2 3" xfId="54809"/>
    <cellStyle name="Normal 2 3 2 3 3 3" xfId="27470"/>
    <cellStyle name="Normal 2 3 2 3 3 4" xfId="46531"/>
    <cellStyle name="Normal 2 3 2 3 4" xfId="10898"/>
    <cellStyle name="Normal 2 3 2 3 4 2" xfId="19176"/>
    <cellStyle name="Normal 2 3 2 3 4 2 2" xfId="38238"/>
    <cellStyle name="Normal 2 3 2 3 4 2 3" xfId="57299"/>
    <cellStyle name="Normal 2 3 2 3 4 3" xfId="29960"/>
    <cellStyle name="Normal 2 3 2 3 4 4" xfId="49021"/>
    <cellStyle name="Normal 2 3 2 3 5" xfId="5412"/>
    <cellStyle name="Normal 2 3 2 3 5 2" xfId="24496"/>
    <cellStyle name="Normal 2 3 2 3 5 3" xfId="43557"/>
    <cellStyle name="Normal 2 3 2 3 6" xfId="13712"/>
    <cellStyle name="Normal 2 3 2 3 6 2" xfId="32774"/>
    <cellStyle name="Normal 2 3 2 3 6 3" xfId="51835"/>
    <cellStyle name="Normal 2 3 2 3 7" xfId="21682"/>
    <cellStyle name="Normal 2 3 2 3 8" xfId="40743"/>
    <cellStyle name="Normal 2 3 2 4" xfId="2361"/>
    <cellStyle name="Normal 2 3 2 4 2" xfId="8408"/>
    <cellStyle name="Normal 2 3 2 4 2 2" xfId="16688"/>
    <cellStyle name="Normal 2 3 2 4 2 2 2" xfId="35750"/>
    <cellStyle name="Normal 2 3 2 4 2 2 3" xfId="54811"/>
    <cellStyle name="Normal 2 3 2 4 2 3" xfId="27472"/>
    <cellStyle name="Normal 2 3 2 4 2 4" xfId="46533"/>
    <cellStyle name="Normal 2 3 2 4 3" xfId="10900"/>
    <cellStyle name="Normal 2 3 2 4 3 2" xfId="19178"/>
    <cellStyle name="Normal 2 3 2 4 3 2 2" xfId="38240"/>
    <cellStyle name="Normal 2 3 2 4 3 2 3" xfId="57301"/>
    <cellStyle name="Normal 2 3 2 4 3 3" xfId="29962"/>
    <cellStyle name="Normal 2 3 2 4 3 4" xfId="49023"/>
    <cellStyle name="Normal 2 3 2 4 4" xfId="5414"/>
    <cellStyle name="Normal 2 3 2 4 4 2" xfId="24498"/>
    <cellStyle name="Normal 2 3 2 4 4 3" xfId="43559"/>
    <cellStyle name="Normal 2 3 2 4 5" xfId="13714"/>
    <cellStyle name="Normal 2 3 2 4 5 2" xfId="32776"/>
    <cellStyle name="Normal 2 3 2 4 5 3" xfId="51837"/>
    <cellStyle name="Normal 2 3 2 4 6" xfId="21684"/>
    <cellStyle name="Normal 2 3 2 4 7" xfId="40745"/>
    <cellStyle name="Normal 2 3 2 5" xfId="2362"/>
    <cellStyle name="Normal 2 3 2 5 2" xfId="8409"/>
    <cellStyle name="Normal 2 3 2 5 2 2" xfId="16689"/>
    <cellStyle name="Normal 2 3 2 5 2 2 2" xfId="35751"/>
    <cellStyle name="Normal 2 3 2 5 2 2 3" xfId="54812"/>
    <cellStyle name="Normal 2 3 2 5 2 3" xfId="27473"/>
    <cellStyle name="Normal 2 3 2 5 2 4" xfId="46534"/>
    <cellStyle name="Normal 2 3 2 5 3" xfId="10901"/>
    <cellStyle name="Normal 2 3 2 5 3 2" xfId="19179"/>
    <cellStyle name="Normal 2 3 2 5 3 2 2" xfId="38241"/>
    <cellStyle name="Normal 2 3 2 5 3 2 3" xfId="57302"/>
    <cellStyle name="Normal 2 3 2 5 3 3" xfId="29963"/>
    <cellStyle name="Normal 2 3 2 5 3 4" xfId="49024"/>
    <cellStyle name="Normal 2 3 2 5 4" xfId="5415"/>
    <cellStyle name="Normal 2 3 2 5 4 2" xfId="24499"/>
    <cellStyle name="Normal 2 3 2 5 4 3" xfId="43560"/>
    <cellStyle name="Normal 2 3 2 5 5" xfId="13715"/>
    <cellStyle name="Normal 2 3 2 5 5 2" xfId="32777"/>
    <cellStyle name="Normal 2 3 2 5 5 3" xfId="51838"/>
    <cellStyle name="Normal 2 3 2 5 6" xfId="21685"/>
    <cellStyle name="Normal 2 3 2 5 7" xfId="40746"/>
    <cellStyle name="Normal 2 3 2 6" xfId="5864"/>
    <cellStyle name="Normal 2 3 2 6 2" xfId="14146"/>
    <cellStyle name="Normal 2 3 2 6 2 2" xfId="33208"/>
    <cellStyle name="Normal 2 3 2 6 2 3" xfId="52269"/>
    <cellStyle name="Normal 2 3 2 6 3" xfId="24930"/>
    <cellStyle name="Normal 2 3 2 6 4" xfId="43991"/>
    <cellStyle name="Normal 2 3 2 7" xfId="8403"/>
    <cellStyle name="Normal 2 3 2 7 2" xfId="16683"/>
    <cellStyle name="Normal 2 3 2 7 2 2" xfId="35745"/>
    <cellStyle name="Normal 2 3 2 7 2 3" xfId="54806"/>
    <cellStyle name="Normal 2 3 2 7 3" xfId="27467"/>
    <cellStyle name="Normal 2 3 2 7 4" xfId="46528"/>
    <cellStyle name="Normal 2 3 2 8" xfId="10895"/>
    <cellStyle name="Normal 2 3 2 8 2" xfId="19173"/>
    <cellStyle name="Normal 2 3 2 8 2 2" xfId="38235"/>
    <cellStyle name="Normal 2 3 2 8 2 3" xfId="57296"/>
    <cellStyle name="Normal 2 3 2 8 3" xfId="29957"/>
    <cellStyle name="Normal 2 3 2 8 4" xfId="49018"/>
    <cellStyle name="Normal 2 3 2 9" xfId="5409"/>
    <cellStyle name="Normal 2 3 2 9 2" xfId="24493"/>
    <cellStyle name="Normal 2 3 2 9 3" xfId="43554"/>
    <cellStyle name="Normal 2 3 3" xfId="2363"/>
    <cellStyle name="Normal 2 3 3 10" xfId="13716"/>
    <cellStyle name="Normal 2 3 3 10 2" xfId="32778"/>
    <cellStyle name="Normal 2 3 3 10 3" xfId="51839"/>
    <cellStyle name="Normal 2 3 3 11" xfId="21686"/>
    <cellStyle name="Normal 2 3 3 12" xfId="40747"/>
    <cellStyle name="Normal 2 3 3 2" xfId="2364"/>
    <cellStyle name="Normal 2 3 3 2 2" xfId="2365"/>
    <cellStyle name="Normal 2 3 3 2 2 2" xfId="8412"/>
    <cellStyle name="Normal 2 3 3 2 2 2 2" xfId="16692"/>
    <cellStyle name="Normal 2 3 3 2 2 2 2 2" xfId="35754"/>
    <cellStyle name="Normal 2 3 3 2 2 2 2 3" xfId="54815"/>
    <cellStyle name="Normal 2 3 3 2 2 2 3" xfId="27476"/>
    <cellStyle name="Normal 2 3 3 2 2 2 4" xfId="46537"/>
    <cellStyle name="Normal 2 3 3 2 2 3" xfId="10904"/>
    <cellStyle name="Normal 2 3 3 2 2 3 2" xfId="19182"/>
    <cellStyle name="Normal 2 3 3 2 2 3 2 2" xfId="38244"/>
    <cellStyle name="Normal 2 3 3 2 2 3 2 3" xfId="57305"/>
    <cellStyle name="Normal 2 3 3 2 2 3 3" xfId="29966"/>
    <cellStyle name="Normal 2 3 3 2 2 3 4" xfId="49027"/>
    <cellStyle name="Normal 2 3 3 2 2 4" xfId="5418"/>
    <cellStyle name="Normal 2 3 3 2 2 4 2" xfId="24502"/>
    <cellStyle name="Normal 2 3 3 2 2 4 3" xfId="43563"/>
    <cellStyle name="Normal 2 3 3 2 2 5" xfId="13718"/>
    <cellStyle name="Normal 2 3 3 2 2 5 2" xfId="32780"/>
    <cellStyle name="Normal 2 3 3 2 2 5 3" xfId="51841"/>
    <cellStyle name="Normal 2 3 3 2 2 6" xfId="21688"/>
    <cellStyle name="Normal 2 3 3 2 2 7" xfId="40749"/>
    <cellStyle name="Normal 2 3 3 2 3" xfId="8411"/>
    <cellStyle name="Normal 2 3 3 2 3 2" xfId="16691"/>
    <cellStyle name="Normal 2 3 3 2 3 2 2" xfId="35753"/>
    <cellStyle name="Normal 2 3 3 2 3 2 3" xfId="54814"/>
    <cellStyle name="Normal 2 3 3 2 3 3" xfId="27475"/>
    <cellStyle name="Normal 2 3 3 2 3 4" xfId="46536"/>
    <cellStyle name="Normal 2 3 3 2 4" xfId="10903"/>
    <cellStyle name="Normal 2 3 3 2 4 2" xfId="19181"/>
    <cellStyle name="Normal 2 3 3 2 4 2 2" xfId="38243"/>
    <cellStyle name="Normal 2 3 3 2 4 2 3" xfId="57304"/>
    <cellStyle name="Normal 2 3 3 2 4 3" xfId="29965"/>
    <cellStyle name="Normal 2 3 3 2 4 4" xfId="49026"/>
    <cellStyle name="Normal 2 3 3 2 5" xfId="5417"/>
    <cellStyle name="Normal 2 3 3 2 5 2" xfId="24501"/>
    <cellStyle name="Normal 2 3 3 2 5 3" xfId="43562"/>
    <cellStyle name="Normal 2 3 3 2 6" xfId="13717"/>
    <cellStyle name="Normal 2 3 3 2 6 2" xfId="32779"/>
    <cellStyle name="Normal 2 3 3 2 6 3" xfId="51840"/>
    <cellStyle name="Normal 2 3 3 2 7" xfId="21687"/>
    <cellStyle name="Normal 2 3 3 2 8" xfId="40748"/>
    <cellStyle name="Normal 2 3 3 3" xfId="2366"/>
    <cellStyle name="Normal 2 3 3 3 2" xfId="2367"/>
    <cellStyle name="Normal 2 3 3 3 2 2" xfId="8414"/>
    <cellStyle name="Normal 2 3 3 3 2 2 2" xfId="16694"/>
    <cellStyle name="Normal 2 3 3 3 2 2 2 2" xfId="35756"/>
    <cellStyle name="Normal 2 3 3 3 2 2 2 3" xfId="54817"/>
    <cellStyle name="Normal 2 3 3 3 2 2 3" xfId="27478"/>
    <cellStyle name="Normal 2 3 3 3 2 2 4" xfId="46539"/>
    <cellStyle name="Normal 2 3 3 3 2 3" xfId="10906"/>
    <cellStyle name="Normal 2 3 3 3 2 3 2" xfId="19184"/>
    <cellStyle name="Normal 2 3 3 3 2 3 2 2" xfId="38246"/>
    <cellStyle name="Normal 2 3 3 3 2 3 2 3" xfId="57307"/>
    <cellStyle name="Normal 2 3 3 3 2 3 3" xfId="29968"/>
    <cellStyle name="Normal 2 3 3 3 2 3 4" xfId="49029"/>
    <cellStyle name="Normal 2 3 3 3 2 4" xfId="5420"/>
    <cellStyle name="Normal 2 3 3 3 2 4 2" xfId="24504"/>
    <cellStyle name="Normal 2 3 3 3 2 4 3" xfId="43565"/>
    <cellStyle name="Normal 2 3 3 3 2 5" xfId="13720"/>
    <cellStyle name="Normal 2 3 3 3 2 5 2" xfId="32782"/>
    <cellStyle name="Normal 2 3 3 3 2 5 3" xfId="51843"/>
    <cellStyle name="Normal 2 3 3 3 2 6" xfId="21690"/>
    <cellStyle name="Normal 2 3 3 3 2 7" xfId="40751"/>
    <cellStyle name="Normal 2 3 3 3 3" xfId="8413"/>
    <cellStyle name="Normal 2 3 3 3 3 2" xfId="16693"/>
    <cellStyle name="Normal 2 3 3 3 3 2 2" xfId="35755"/>
    <cellStyle name="Normal 2 3 3 3 3 2 3" xfId="54816"/>
    <cellStyle name="Normal 2 3 3 3 3 3" xfId="27477"/>
    <cellStyle name="Normal 2 3 3 3 3 4" xfId="46538"/>
    <cellStyle name="Normal 2 3 3 3 4" xfId="10905"/>
    <cellStyle name="Normal 2 3 3 3 4 2" xfId="19183"/>
    <cellStyle name="Normal 2 3 3 3 4 2 2" xfId="38245"/>
    <cellStyle name="Normal 2 3 3 3 4 2 3" xfId="57306"/>
    <cellStyle name="Normal 2 3 3 3 4 3" xfId="29967"/>
    <cellStyle name="Normal 2 3 3 3 4 4" xfId="49028"/>
    <cellStyle name="Normal 2 3 3 3 5" xfId="5419"/>
    <cellStyle name="Normal 2 3 3 3 5 2" xfId="24503"/>
    <cellStyle name="Normal 2 3 3 3 5 3" xfId="43564"/>
    <cellStyle name="Normal 2 3 3 3 6" xfId="13719"/>
    <cellStyle name="Normal 2 3 3 3 6 2" xfId="32781"/>
    <cellStyle name="Normal 2 3 3 3 6 3" xfId="51842"/>
    <cellStyle name="Normal 2 3 3 3 7" xfId="21689"/>
    <cellStyle name="Normal 2 3 3 3 8" xfId="40750"/>
    <cellStyle name="Normal 2 3 3 4" xfId="2368"/>
    <cellStyle name="Normal 2 3 3 4 2" xfId="8415"/>
    <cellStyle name="Normal 2 3 3 4 2 2" xfId="16695"/>
    <cellStyle name="Normal 2 3 3 4 2 2 2" xfId="35757"/>
    <cellStyle name="Normal 2 3 3 4 2 2 3" xfId="54818"/>
    <cellStyle name="Normal 2 3 3 4 2 3" xfId="27479"/>
    <cellStyle name="Normal 2 3 3 4 2 4" xfId="46540"/>
    <cellStyle name="Normal 2 3 3 4 3" xfId="10907"/>
    <cellStyle name="Normal 2 3 3 4 3 2" xfId="19185"/>
    <cellStyle name="Normal 2 3 3 4 3 2 2" xfId="38247"/>
    <cellStyle name="Normal 2 3 3 4 3 2 3" xfId="57308"/>
    <cellStyle name="Normal 2 3 3 4 3 3" xfId="29969"/>
    <cellStyle name="Normal 2 3 3 4 3 4" xfId="49030"/>
    <cellStyle name="Normal 2 3 3 4 4" xfId="5421"/>
    <cellStyle name="Normal 2 3 3 4 4 2" xfId="24505"/>
    <cellStyle name="Normal 2 3 3 4 4 3" xfId="43566"/>
    <cellStyle name="Normal 2 3 3 4 5" xfId="13721"/>
    <cellStyle name="Normal 2 3 3 4 5 2" xfId="32783"/>
    <cellStyle name="Normal 2 3 3 4 5 3" xfId="51844"/>
    <cellStyle name="Normal 2 3 3 4 6" xfId="21691"/>
    <cellStyle name="Normal 2 3 3 4 7" xfId="40752"/>
    <cellStyle name="Normal 2 3 3 5" xfId="2369"/>
    <cellStyle name="Normal 2 3 3 5 2" xfId="8416"/>
    <cellStyle name="Normal 2 3 3 5 2 2" xfId="16696"/>
    <cellStyle name="Normal 2 3 3 5 2 2 2" xfId="35758"/>
    <cellStyle name="Normal 2 3 3 5 2 2 3" xfId="54819"/>
    <cellStyle name="Normal 2 3 3 5 2 3" xfId="27480"/>
    <cellStyle name="Normal 2 3 3 5 2 4" xfId="46541"/>
    <cellStyle name="Normal 2 3 3 5 3" xfId="10908"/>
    <cellStyle name="Normal 2 3 3 5 3 2" xfId="19186"/>
    <cellStyle name="Normal 2 3 3 5 3 2 2" xfId="38248"/>
    <cellStyle name="Normal 2 3 3 5 3 2 3" xfId="57309"/>
    <cellStyle name="Normal 2 3 3 5 3 3" xfId="29970"/>
    <cellStyle name="Normal 2 3 3 5 3 4" xfId="49031"/>
    <cellStyle name="Normal 2 3 3 5 4" xfId="5422"/>
    <cellStyle name="Normal 2 3 3 5 4 2" xfId="24506"/>
    <cellStyle name="Normal 2 3 3 5 4 3" xfId="43567"/>
    <cellStyle name="Normal 2 3 3 5 5" xfId="13722"/>
    <cellStyle name="Normal 2 3 3 5 5 2" xfId="32784"/>
    <cellStyle name="Normal 2 3 3 5 5 3" xfId="51845"/>
    <cellStyle name="Normal 2 3 3 5 6" xfId="21692"/>
    <cellStyle name="Normal 2 3 3 5 7" xfId="40753"/>
    <cellStyle name="Normal 2 3 3 6" xfId="5962"/>
    <cellStyle name="Normal 2 3 3 6 2" xfId="14244"/>
    <cellStyle name="Normal 2 3 3 6 2 2" xfId="33306"/>
    <cellStyle name="Normal 2 3 3 6 2 3" xfId="52367"/>
    <cellStyle name="Normal 2 3 3 6 3" xfId="25028"/>
    <cellStyle name="Normal 2 3 3 6 4" xfId="44089"/>
    <cellStyle name="Normal 2 3 3 7" xfId="8410"/>
    <cellStyle name="Normal 2 3 3 7 2" xfId="16690"/>
    <cellStyle name="Normal 2 3 3 7 2 2" xfId="35752"/>
    <cellStyle name="Normal 2 3 3 7 2 3" xfId="54813"/>
    <cellStyle name="Normal 2 3 3 7 3" xfId="27474"/>
    <cellStyle name="Normal 2 3 3 7 4" xfId="46535"/>
    <cellStyle name="Normal 2 3 3 8" xfId="10902"/>
    <cellStyle name="Normal 2 3 3 8 2" xfId="19180"/>
    <cellStyle name="Normal 2 3 3 8 2 2" xfId="38242"/>
    <cellStyle name="Normal 2 3 3 8 2 3" xfId="57303"/>
    <cellStyle name="Normal 2 3 3 8 3" xfId="29964"/>
    <cellStyle name="Normal 2 3 3 8 4" xfId="49025"/>
    <cellStyle name="Normal 2 3 3 9" xfId="5416"/>
    <cellStyle name="Normal 2 3 3 9 2" xfId="24500"/>
    <cellStyle name="Normal 2 3 3 9 3" xfId="43561"/>
    <cellStyle name="Normal 2 3 4" xfId="2370"/>
    <cellStyle name="Normal 2 3 4 10" xfId="21693"/>
    <cellStyle name="Normal 2 3 4 11" xfId="40754"/>
    <cellStyle name="Normal 2 3 4 2" xfId="2371"/>
    <cellStyle name="Normal 2 3 4 2 2" xfId="2372"/>
    <cellStyle name="Normal 2 3 4 2 2 2" xfId="8419"/>
    <cellStyle name="Normal 2 3 4 2 2 2 2" xfId="16699"/>
    <cellStyle name="Normal 2 3 4 2 2 2 2 2" xfId="35761"/>
    <cellStyle name="Normal 2 3 4 2 2 2 2 3" xfId="54822"/>
    <cellStyle name="Normal 2 3 4 2 2 2 3" xfId="27483"/>
    <cellStyle name="Normal 2 3 4 2 2 2 4" xfId="46544"/>
    <cellStyle name="Normal 2 3 4 2 2 3" xfId="10911"/>
    <cellStyle name="Normal 2 3 4 2 2 3 2" xfId="19189"/>
    <cellStyle name="Normal 2 3 4 2 2 3 2 2" xfId="38251"/>
    <cellStyle name="Normal 2 3 4 2 2 3 2 3" xfId="57312"/>
    <cellStyle name="Normal 2 3 4 2 2 3 3" xfId="29973"/>
    <cellStyle name="Normal 2 3 4 2 2 3 4" xfId="49034"/>
    <cellStyle name="Normal 2 3 4 2 2 4" xfId="5425"/>
    <cellStyle name="Normal 2 3 4 2 2 4 2" xfId="24509"/>
    <cellStyle name="Normal 2 3 4 2 2 4 3" xfId="43570"/>
    <cellStyle name="Normal 2 3 4 2 2 5" xfId="13725"/>
    <cellStyle name="Normal 2 3 4 2 2 5 2" xfId="32787"/>
    <cellStyle name="Normal 2 3 4 2 2 5 3" xfId="51848"/>
    <cellStyle name="Normal 2 3 4 2 2 6" xfId="21695"/>
    <cellStyle name="Normal 2 3 4 2 2 7" xfId="40756"/>
    <cellStyle name="Normal 2 3 4 2 3" xfId="8418"/>
    <cellStyle name="Normal 2 3 4 2 3 2" xfId="16698"/>
    <cellStyle name="Normal 2 3 4 2 3 2 2" xfId="35760"/>
    <cellStyle name="Normal 2 3 4 2 3 2 3" xfId="54821"/>
    <cellStyle name="Normal 2 3 4 2 3 3" xfId="27482"/>
    <cellStyle name="Normal 2 3 4 2 3 4" xfId="46543"/>
    <cellStyle name="Normal 2 3 4 2 4" xfId="10910"/>
    <cellStyle name="Normal 2 3 4 2 4 2" xfId="19188"/>
    <cellStyle name="Normal 2 3 4 2 4 2 2" xfId="38250"/>
    <cellStyle name="Normal 2 3 4 2 4 2 3" xfId="57311"/>
    <cellStyle name="Normal 2 3 4 2 4 3" xfId="29972"/>
    <cellStyle name="Normal 2 3 4 2 4 4" xfId="49033"/>
    <cellStyle name="Normal 2 3 4 2 5" xfId="5424"/>
    <cellStyle name="Normal 2 3 4 2 5 2" xfId="24508"/>
    <cellStyle name="Normal 2 3 4 2 5 3" xfId="43569"/>
    <cellStyle name="Normal 2 3 4 2 6" xfId="13724"/>
    <cellStyle name="Normal 2 3 4 2 6 2" xfId="32786"/>
    <cellStyle name="Normal 2 3 4 2 6 3" xfId="51847"/>
    <cellStyle name="Normal 2 3 4 2 7" xfId="21694"/>
    <cellStyle name="Normal 2 3 4 2 8" xfId="40755"/>
    <cellStyle name="Normal 2 3 4 3" xfId="2373"/>
    <cellStyle name="Normal 2 3 4 3 2" xfId="8420"/>
    <cellStyle name="Normal 2 3 4 3 2 2" xfId="16700"/>
    <cellStyle name="Normal 2 3 4 3 2 2 2" xfId="35762"/>
    <cellStyle name="Normal 2 3 4 3 2 2 3" xfId="54823"/>
    <cellStyle name="Normal 2 3 4 3 2 3" xfId="27484"/>
    <cellStyle name="Normal 2 3 4 3 2 4" xfId="46545"/>
    <cellStyle name="Normal 2 3 4 3 3" xfId="10912"/>
    <cellStyle name="Normal 2 3 4 3 3 2" xfId="19190"/>
    <cellStyle name="Normal 2 3 4 3 3 2 2" xfId="38252"/>
    <cellStyle name="Normal 2 3 4 3 3 2 3" xfId="57313"/>
    <cellStyle name="Normal 2 3 4 3 3 3" xfId="29974"/>
    <cellStyle name="Normal 2 3 4 3 3 4" xfId="49035"/>
    <cellStyle name="Normal 2 3 4 3 4" xfId="5426"/>
    <cellStyle name="Normal 2 3 4 3 4 2" xfId="24510"/>
    <cellStyle name="Normal 2 3 4 3 4 3" xfId="43571"/>
    <cellStyle name="Normal 2 3 4 3 5" xfId="13726"/>
    <cellStyle name="Normal 2 3 4 3 5 2" xfId="32788"/>
    <cellStyle name="Normal 2 3 4 3 5 3" xfId="51849"/>
    <cellStyle name="Normal 2 3 4 3 6" xfId="21696"/>
    <cellStyle name="Normal 2 3 4 3 7" xfId="40757"/>
    <cellStyle name="Normal 2 3 4 4" xfId="2374"/>
    <cellStyle name="Normal 2 3 4 4 2" xfId="8421"/>
    <cellStyle name="Normal 2 3 4 4 2 2" xfId="16701"/>
    <cellStyle name="Normal 2 3 4 4 2 2 2" xfId="35763"/>
    <cellStyle name="Normal 2 3 4 4 2 2 3" xfId="54824"/>
    <cellStyle name="Normal 2 3 4 4 2 3" xfId="27485"/>
    <cellStyle name="Normal 2 3 4 4 2 4" xfId="46546"/>
    <cellStyle name="Normal 2 3 4 4 3" xfId="10913"/>
    <cellStyle name="Normal 2 3 4 4 3 2" xfId="19191"/>
    <cellStyle name="Normal 2 3 4 4 3 2 2" xfId="38253"/>
    <cellStyle name="Normal 2 3 4 4 3 2 3" xfId="57314"/>
    <cellStyle name="Normal 2 3 4 4 3 3" xfId="29975"/>
    <cellStyle name="Normal 2 3 4 4 3 4" xfId="49036"/>
    <cellStyle name="Normal 2 3 4 4 4" xfId="5427"/>
    <cellStyle name="Normal 2 3 4 4 4 2" xfId="24511"/>
    <cellStyle name="Normal 2 3 4 4 4 3" xfId="43572"/>
    <cellStyle name="Normal 2 3 4 4 5" xfId="13727"/>
    <cellStyle name="Normal 2 3 4 4 5 2" xfId="32789"/>
    <cellStyle name="Normal 2 3 4 4 5 3" xfId="51850"/>
    <cellStyle name="Normal 2 3 4 4 6" xfId="21697"/>
    <cellStyle name="Normal 2 3 4 4 7" xfId="40758"/>
    <cellStyle name="Normal 2 3 4 5" xfId="5778"/>
    <cellStyle name="Normal 2 3 4 5 2" xfId="14060"/>
    <cellStyle name="Normal 2 3 4 5 2 2" xfId="33122"/>
    <cellStyle name="Normal 2 3 4 5 2 3" xfId="52183"/>
    <cellStyle name="Normal 2 3 4 5 3" xfId="24844"/>
    <cellStyle name="Normal 2 3 4 5 4" xfId="43905"/>
    <cellStyle name="Normal 2 3 4 6" xfId="8417"/>
    <cellStyle name="Normal 2 3 4 6 2" xfId="16697"/>
    <cellStyle name="Normal 2 3 4 6 2 2" xfId="35759"/>
    <cellStyle name="Normal 2 3 4 6 2 3" xfId="54820"/>
    <cellStyle name="Normal 2 3 4 6 3" xfId="27481"/>
    <cellStyle name="Normal 2 3 4 6 4" xfId="46542"/>
    <cellStyle name="Normal 2 3 4 7" xfId="10909"/>
    <cellStyle name="Normal 2 3 4 7 2" xfId="19187"/>
    <cellStyle name="Normal 2 3 4 7 2 2" xfId="38249"/>
    <cellStyle name="Normal 2 3 4 7 2 3" xfId="57310"/>
    <cellStyle name="Normal 2 3 4 7 3" xfId="29971"/>
    <cellStyle name="Normal 2 3 4 7 4" xfId="49032"/>
    <cellStyle name="Normal 2 3 4 8" xfId="5423"/>
    <cellStyle name="Normal 2 3 4 8 2" xfId="24507"/>
    <cellStyle name="Normal 2 3 4 8 3" xfId="43568"/>
    <cellStyle name="Normal 2 3 4 9" xfId="13723"/>
    <cellStyle name="Normal 2 3 4 9 2" xfId="32785"/>
    <cellStyle name="Normal 2 3 4 9 3" xfId="51846"/>
    <cellStyle name="Normal 2 3 5" xfId="2375"/>
    <cellStyle name="Normal 2 3 5 2" xfId="2376"/>
    <cellStyle name="Normal 2 3 5 2 2" xfId="8423"/>
    <cellStyle name="Normal 2 3 5 2 2 2" xfId="16703"/>
    <cellStyle name="Normal 2 3 5 2 2 2 2" xfId="35765"/>
    <cellStyle name="Normal 2 3 5 2 2 2 3" xfId="54826"/>
    <cellStyle name="Normal 2 3 5 2 2 3" xfId="27487"/>
    <cellStyle name="Normal 2 3 5 2 2 4" xfId="46548"/>
    <cellStyle name="Normal 2 3 5 2 3" xfId="10915"/>
    <cellStyle name="Normal 2 3 5 2 3 2" xfId="19193"/>
    <cellStyle name="Normal 2 3 5 2 3 2 2" xfId="38255"/>
    <cellStyle name="Normal 2 3 5 2 3 2 3" xfId="57316"/>
    <cellStyle name="Normal 2 3 5 2 3 3" xfId="29977"/>
    <cellStyle name="Normal 2 3 5 2 3 4" xfId="49038"/>
    <cellStyle name="Normal 2 3 5 2 4" xfId="5429"/>
    <cellStyle name="Normal 2 3 5 2 4 2" xfId="24513"/>
    <cellStyle name="Normal 2 3 5 2 4 3" xfId="43574"/>
    <cellStyle name="Normal 2 3 5 2 5" xfId="13729"/>
    <cellStyle name="Normal 2 3 5 2 5 2" xfId="32791"/>
    <cellStyle name="Normal 2 3 5 2 5 3" xfId="51852"/>
    <cellStyle name="Normal 2 3 5 2 6" xfId="21699"/>
    <cellStyle name="Normal 2 3 5 2 7" xfId="40760"/>
    <cellStyle name="Normal 2 3 5 3" xfId="8422"/>
    <cellStyle name="Normal 2 3 5 3 2" xfId="16702"/>
    <cellStyle name="Normal 2 3 5 3 2 2" xfId="35764"/>
    <cellStyle name="Normal 2 3 5 3 2 3" xfId="54825"/>
    <cellStyle name="Normal 2 3 5 3 3" xfId="27486"/>
    <cellStyle name="Normal 2 3 5 3 4" xfId="46547"/>
    <cellStyle name="Normal 2 3 5 4" xfId="10914"/>
    <cellStyle name="Normal 2 3 5 4 2" xfId="19192"/>
    <cellStyle name="Normal 2 3 5 4 2 2" xfId="38254"/>
    <cellStyle name="Normal 2 3 5 4 2 3" xfId="57315"/>
    <cellStyle name="Normal 2 3 5 4 3" xfId="29976"/>
    <cellStyle name="Normal 2 3 5 4 4" xfId="49037"/>
    <cellStyle name="Normal 2 3 5 5" xfId="5428"/>
    <cellStyle name="Normal 2 3 5 5 2" xfId="24512"/>
    <cellStyle name="Normal 2 3 5 5 3" xfId="43573"/>
    <cellStyle name="Normal 2 3 5 6" xfId="13728"/>
    <cellStyle name="Normal 2 3 5 6 2" xfId="32790"/>
    <cellStyle name="Normal 2 3 5 6 3" xfId="51851"/>
    <cellStyle name="Normal 2 3 5 7" xfId="21698"/>
    <cellStyle name="Normal 2 3 5 8" xfId="40759"/>
    <cellStyle name="Normal 2 3 6" xfId="2377"/>
    <cellStyle name="Normal 2 3 6 2" xfId="2378"/>
    <cellStyle name="Normal 2 3 6 2 2" xfId="8425"/>
    <cellStyle name="Normal 2 3 6 2 2 2" xfId="16705"/>
    <cellStyle name="Normal 2 3 6 2 2 2 2" xfId="35767"/>
    <cellStyle name="Normal 2 3 6 2 2 2 3" xfId="54828"/>
    <cellStyle name="Normal 2 3 6 2 2 3" xfId="27489"/>
    <cellStyle name="Normal 2 3 6 2 2 4" xfId="46550"/>
    <cellStyle name="Normal 2 3 6 2 3" xfId="10917"/>
    <cellStyle name="Normal 2 3 6 2 3 2" xfId="19195"/>
    <cellStyle name="Normal 2 3 6 2 3 2 2" xfId="38257"/>
    <cellStyle name="Normal 2 3 6 2 3 2 3" xfId="57318"/>
    <cellStyle name="Normal 2 3 6 2 3 3" xfId="29979"/>
    <cellStyle name="Normal 2 3 6 2 3 4" xfId="49040"/>
    <cellStyle name="Normal 2 3 6 2 4" xfId="5431"/>
    <cellStyle name="Normal 2 3 6 2 4 2" xfId="24515"/>
    <cellStyle name="Normal 2 3 6 2 4 3" xfId="43576"/>
    <cellStyle name="Normal 2 3 6 2 5" xfId="13731"/>
    <cellStyle name="Normal 2 3 6 2 5 2" xfId="32793"/>
    <cellStyle name="Normal 2 3 6 2 5 3" xfId="51854"/>
    <cellStyle name="Normal 2 3 6 2 6" xfId="21701"/>
    <cellStyle name="Normal 2 3 6 2 7" xfId="40762"/>
    <cellStyle name="Normal 2 3 6 3" xfId="8424"/>
    <cellStyle name="Normal 2 3 6 3 2" xfId="16704"/>
    <cellStyle name="Normal 2 3 6 3 2 2" xfId="35766"/>
    <cellStyle name="Normal 2 3 6 3 2 3" xfId="54827"/>
    <cellStyle name="Normal 2 3 6 3 3" xfId="27488"/>
    <cellStyle name="Normal 2 3 6 3 4" xfId="46549"/>
    <cellStyle name="Normal 2 3 6 4" xfId="10916"/>
    <cellStyle name="Normal 2 3 6 4 2" xfId="19194"/>
    <cellStyle name="Normal 2 3 6 4 2 2" xfId="38256"/>
    <cellStyle name="Normal 2 3 6 4 2 3" xfId="57317"/>
    <cellStyle name="Normal 2 3 6 4 3" xfId="29978"/>
    <cellStyle name="Normal 2 3 6 4 4" xfId="49039"/>
    <cellStyle name="Normal 2 3 6 5" xfId="5430"/>
    <cellStyle name="Normal 2 3 6 5 2" xfId="24514"/>
    <cellStyle name="Normal 2 3 6 5 3" xfId="43575"/>
    <cellStyle name="Normal 2 3 6 6" xfId="13730"/>
    <cellStyle name="Normal 2 3 6 6 2" xfId="32792"/>
    <cellStyle name="Normal 2 3 6 6 3" xfId="51853"/>
    <cellStyle name="Normal 2 3 6 7" xfId="21700"/>
    <cellStyle name="Normal 2 3 6 8" xfId="40761"/>
    <cellStyle name="Normal 2 3 7" xfId="2379"/>
    <cellStyle name="Normal 2 3 7 2" xfId="8426"/>
    <cellStyle name="Normal 2 3 7 2 2" xfId="16706"/>
    <cellStyle name="Normal 2 3 7 2 2 2" xfId="35768"/>
    <cellStyle name="Normal 2 3 7 2 2 3" xfId="54829"/>
    <cellStyle name="Normal 2 3 7 2 3" xfId="27490"/>
    <cellStyle name="Normal 2 3 7 2 4" xfId="46551"/>
    <cellStyle name="Normal 2 3 7 3" xfId="10918"/>
    <cellStyle name="Normal 2 3 7 3 2" xfId="19196"/>
    <cellStyle name="Normal 2 3 7 3 2 2" xfId="38258"/>
    <cellStyle name="Normal 2 3 7 3 2 3" xfId="57319"/>
    <cellStyle name="Normal 2 3 7 3 3" xfId="29980"/>
    <cellStyle name="Normal 2 3 7 3 4" xfId="49041"/>
    <cellStyle name="Normal 2 3 7 4" xfId="5432"/>
    <cellStyle name="Normal 2 3 7 4 2" xfId="24516"/>
    <cellStyle name="Normal 2 3 7 4 3" xfId="43577"/>
    <cellStyle name="Normal 2 3 7 5" xfId="13732"/>
    <cellStyle name="Normal 2 3 7 5 2" xfId="32794"/>
    <cellStyle name="Normal 2 3 7 5 3" xfId="51855"/>
    <cellStyle name="Normal 2 3 7 6" xfId="21702"/>
    <cellStyle name="Normal 2 3 7 7" xfId="40763"/>
    <cellStyle name="Normal 2 3 8" xfId="2380"/>
    <cellStyle name="Normal 2 3 8 2" xfId="8427"/>
    <cellStyle name="Normal 2 3 8 2 2" xfId="16707"/>
    <cellStyle name="Normal 2 3 8 2 2 2" xfId="35769"/>
    <cellStyle name="Normal 2 3 8 2 2 3" xfId="54830"/>
    <cellStyle name="Normal 2 3 8 2 3" xfId="27491"/>
    <cellStyle name="Normal 2 3 8 2 4" xfId="46552"/>
    <cellStyle name="Normal 2 3 8 3" xfId="10919"/>
    <cellStyle name="Normal 2 3 8 3 2" xfId="19197"/>
    <cellStyle name="Normal 2 3 8 3 2 2" xfId="38259"/>
    <cellStyle name="Normal 2 3 8 3 2 3" xfId="57320"/>
    <cellStyle name="Normal 2 3 8 3 3" xfId="29981"/>
    <cellStyle name="Normal 2 3 8 3 4" xfId="49042"/>
    <cellStyle name="Normal 2 3 8 4" xfId="5433"/>
    <cellStyle name="Normal 2 3 8 4 2" xfId="24517"/>
    <cellStyle name="Normal 2 3 8 4 3" xfId="43578"/>
    <cellStyle name="Normal 2 3 8 5" xfId="13733"/>
    <cellStyle name="Normal 2 3 8 5 2" xfId="32795"/>
    <cellStyle name="Normal 2 3 8 5 3" xfId="51856"/>
    <cellStyle name="Normal 2 3 8 6" xfId="21703"/>
    <cellStyle name="Normal 2 3 8 7" xfId="40764"/>
    <cellStyle name="Normal 2 3 9" xfId="5662"/>
    <cellStyle name="Normal 2 3 9 2" xfId="13948"/>
    <cellStyle name="Normal 2 3 9 2 2" xfId="33010"/>
    <cellStyle name="Normal 2 3 9 2 3" xfId="52071"/>
    <cellStyle name="Normal 2 3 9 3" xfId="24732"/>
    <cellStyle name="Normal 2 3 9 4" xfId="43793"/>
    <cellStyle name="Normal 2 4" xfId="2381"/>
    <cellStyle name="Normal 2 4 10" xfId="8428"/>
    <cellStyle name="Normal 2 4 10 2" xfId="16708"/>
    <cellStyle name="Normal 2 4 10 2 2" xfId="35770"/>
    <cellStyle name="Normal 2 4 10 2 3" xfId="54831"/>
    <cellStyle name="Normal 2 4 10 3" xfId="27492"/>
    <cellStyle name="Normal 2 4 10 4" xfId="46553"/>
    <cellStyle name="Normal 2 4 11" xfId="10920"/>
    <cellStyle name="Normal 2 4 11 2" xfId="19198"/>
    <cellStyle name="Normal 2 4 11 2 2" xfId="38260"/>
    <cellStyle name="Normal 2 4 11 2 3" xfId="57321"/>
    <cellStyle name="Normal 2 4 11 3" xfId="29982"/>
    <cellStyle name="Normal 2 4 11 4" xfId="49043"/>
    <cellStyle name="Normal 2 4 12" xfId="5434"/>
    <cellStyle name="Normal 2 4 12 2" xfId="24518"/>
    <cellStyle name="Normal 2 4 12 3" xfId="43579"/>
    <cellStyle name="Normal 2 4 13" xfId="13734"/>
    <cellStyle name="Normal 2 4 13 2" xfId="32796"/>
    <cellStyle name="Normal 2 4 13 3" xfId="51857"/>
    <cellStyle name="Normal 2 4 14" xfId="21704"/>
    <cellStyle name="Normal 2 4 15" xfId="40765"/>
    <cellStyle name="Normal 2 4 2" xfId="2382"/>
    <cellStyle name="Normal 2 4 2 10" xfId="13735"/>
    <cellStyle name="Normal 2 4 2 10 2" xfId="32797"/>
    <cellStyle name="Normal 2 4 2 10 3" xfId="51858"/>
    <cellStyle name="Normal 2 4 2 11" xfId="21705"/>
    <cellStyle name="Normal 2 4 2 12" xfId="40766"/>
    <cellStyle name="Normal 2 4 2 2" xfId="2383"/>
    <cellStyle name="Normal 2 4 2 2 2" xfId="2384"/>
    <cellStyle name="Normal 2 4 2 2 2 2" xfId="8431"/>
    <cellStyle name="Normal 2 4 2 2 2 2 2" xfId="16711"/>
    <cellStyle name="Normal 2 4 2 2 2 2 2 2" xfId="35773"/>
    <cellStyle name="Normal 2 4 2 2 2 2 2 3" xfId="54834"/>
    <cellStyle name="Normal 2 4 2 2 2 2 3" xfId="27495"/>
    <cellStyle name="Normal 2 4 2 2 2 2 4" xfId="46556"/>
    <cellStyle name="Normal 2 4 2 2 2 3" xfId="10923"/>
    <cellStyle name="Normal 2 4 2 2 2 3 2" xfId="19201"/>
    <cellStyle name="Normal 2 4 2 2 2 3 2 2" xfId="38263"/>
    <cellStyle name="Normal 2 4 2 2 2 3 2 3" xfId="57324"/>
    <cellStyle name="Normal 2 4 2 2 2 3 3" xfId="29985"/>
    <cellStyle name="Normal 2 4 2 2 2 3 4" xfId="49046"/>
    <cellStyle name="Normal 2 4 2 2 2 4" xfId="5437"/>
    <cellStyle name="Normal 2 4 2 2 2 4 2" xfId="24521"/>
    <cellStyle name="Normal 2 4 2 2 2 4 3" xfId="43582"/>
    <cellStyle name="Normal 2 4 2 2 2 5" xfId="13737"/>
    <cellStyle name="Normal 2 4 2 2 2 5 2" xfId="32799"/>
    <cellStyle name="Normal 2 4 2 2 2 5 3" xfId="51860"/>
    <cellStyle name="Normal 2 4 2 2 2 6" xfId="21707"/>
    <cellStyle name="Normal 2 4 2 2 2 7" xfId="40768"/>
    <cellStyle name="Normal 2 4 2 2 3" xfId="8430"/>
    <cellStyle name="Normal 2 4 2 2 3 2" xfId="16710"/>
    <cellStyle name="Normal 2 4 2 2 3 2 2" xfId="35772"/>
    <cellStyle name="Normal 2 4 2 2 3 2 3" xfId="54833"/>
    <cellStyle name="Normal 2 4 2 2 3 3" xfId="27494"/>
    <cellStyle name="Normal 2 4 2 2 3 4" xfId="46555"/>
    <cellStyle name="Normal 2 4 2 2 4" xfId="10922"/>
    <cellStyle name="Normal 2 4 2 2 4 2" xfId="19200"/>
    <cellStyle name="Normal 2 4 2 2 4 2 2" xfId="38262"/>
    <cellStyle name="Normal 2 4 2 2 4 2 3" xfId="57323"/>
    <cellStyle name="Normal 2 4 2 2 4 3" xfId="29984"/>
    <cellStyle name="Normal 2 4 2 2 4 4" xfId="49045"/>
    <cellStyle name="Normal 2 4 2 2 5" xfId="5436"/>
    <cellStyle name="Normal 2 4 2 2 5 2" xfId="24520"/>
    <cellStyle name="Normal 2 4 2 2 5 3" xfId="43581"/>
    <cellStyle name="Normal 2 4 2 2 6" xfId="13736"/>
    <cellStyle name="Normal 2 4 2 2 6 2" xfId="32798"/>
    <cellStyle name="Normal 2 4 2 2 6 3" xfId="51859"/>
    <cellStyle name="Normal 2 4 2 2 7" xfId="21706"/>
    <cellStyle name="Normal 2 4 2 2 8" xfId="40767"/>
    <cellStyle name="Normal 2 4 2 3" xfId="2385"/>
    <cellStyle name="Normal 2 4 2 3 2" xfId="2386"/>
    <cellStyle name="Normal 2 4 2 3 2 2" xfId="8433"/>
    <cellStyle name="Normal 2 4 2 3 2 2 2" xfId="16713"/>
    <cellStyle name="Normal 2 4 2 3 2 2 2 2" xfId="35775"/>
    <cellStyle name="Normal 2 4 2 3 2 2 2 3" xfId="54836"/>
    <cellStyle name="Normal 2 4 2 3 2 2 3" xfId="27497"/>
    <cellStyle name="Normal 2 4 2 3 2 2 4" xfId="46558"/>
    <cellStyle name="Normal 2 4 2 3 2 3" xfId="10925"/>
    <cellStyle name="Normal 2 4 2 3 2 3 2" xfId="19203"/>
    <cellStyle name="Normal 2 4 2 3 2 3 2 2" xfId="38265"/>
    <cellStyle name="Normal 2 4 2 3 2 3 2 3" xfId="57326"/>
    <cellStyle name="Normal 2 4 2 3 2 3 3" xfId="29987"/>
    <cellStyle name="Normal 2 4 2 3 2 3 4" xfId="49048"/>
    <cellStyle name="Normal 2 4 2 3 2 4" xfId="5439"/>
    <cellStyle name="Normal 2 4 2 3 2 4 2" xfId="24523"/>
    <cellStyle name="Normal 2 4 2 3 2 4 3" xfId="43584"/>
    <cellStyle name="Normal 2 4 2 3 2 5" xfId="13739"/>
    <cellStyle name="Normal 2 4 2 3 2 5 2" xfId="32801"/>
    <cellStyle name="Normal 2 4 2 3 2 5 3" xfId="51862"/>
    <cellStyle name="Normal 2 4 2 3 2 6" xfId="21709"/>
    <cellStyle name="Normal 2 4 2 3 2 7" xfId="40770"/>
    <cellStyle name="Normal 2 4 2 3 3" xfId="8432"/>
    <cellStyle name="Normal 2 4 2 3 3 2" xfId="16712"/>
    <cellStyle name="Normal 2 4 2 3 3 2 2" xfId="35774"/>
    <cellStyle name="Normal 2 4 2 3 3 2 3" xfId="54835"/>
    <cellStyle name="Normal 2 4 2 3 3 3" xfId="27496"/>
    <cellStyle name="Normal 2 4 2 3 3 4" xfId="46557"/>
    <cellStyle name="Normal 2 4 2 3 4" xfId="10924"/>
    <cellStyle name="Normal 2 4 2 3 4 2" xfId="19202"/>
    <cellStyle name="Normal 2 4 2 3 4 2 2" xfId="38264"/>
    <cellStyle name="Normal 2 4 2 3 4 2 3" xfId="57325"/>
    <cellStyle name="Normal 2 4 2 3 4 3" xfId="29986"/>
    <cellStyle name="Normal 2 4 2 3 4 4" xfId="49047"/>
    <cellStyle name="Normal 2 4 2 3 5" xfId="5438"/>
    <cellStyle name="Normal 2 4 2 3 5 2" xfId="24522"/>
    <cellStyle name="Normal 2 4 2 3 5 3" xfId="43583"/>
    <cellStyle name="Normal 2 4 2 3 6" xfId="13738"/>
    <cellStyle name="Normal 2 4 2 3 6 2" xfId="32800"/>
    <cellStyle name="Normal 2 4 2 3 6 3" xfId="51861"/>
    <cellStyle name="Normal 2 4 2 3 7" xfId="21708"/>
    <cellStyle name="Normal 2 4 2 3 8" xfId="40769"/>
    <cellStyle name="Normal 2 4 2 4" xfId="2387"/>
    <cellStyle name="Normal 2 4 2 4 2" xfId="8434"/>
    <cellStyle name="Normal 2 4 2 4 2 2" xfId="16714"/>
    <cellStyle name="Normal 2 4 2 4 2 2 2" xfId="35776"/>
    <cellStyle name="Normal 2 4 2 4 2 2 3" xfId="54837"/>
    <cellStyle name="Normal 2 4 2 4 2 3" xfId="27498"/>
    <cellStyle name="Normal 2 4 2 4 2 4" xfId="46559"/>
    <cellStyle name="Normal 2 4 2 4 3" xfId="10926"/>
    <cellStyle name="Normal 2 4 2 4 3 2" xfId="19204"/>
    <cellStyle name="Normal 2 4 2 4 3 2 2" xfId="38266"/>
    <cellStyle name="Normal 2 4 2 4 3 2 3" xfId="57327"/>
    <cellStyle name="Normal 2 4 2 4 3 3" xfId="29988"/>
    <cellStyle name="Normal 2 4 2 4 3 4" xfId="49049"/>
    <cellStyle name="Normal 2 4 2 4 4" xfId="5440"/>
    <cellStyle name="Normal 2 4 2 4 4 2" xfId="24524"/>
    <cellStyle name="Normal 2 4 2 4 4 3" xfId="43585"/>
    <cellStyle name="Normal 2 4 2 4 5" xfId="13740"/>
    <cellStyle name="Normal 2 4 2 4 5 2" xfId="32802"/>
    <cellStyle name="Normal 2 4 2 4 5 3" xfId="51863"/>
    <cellStyle name="Normal 2 4 2 4 6" xfId="21710"/>
    <cellStyle name="Normal 2 4 2 4 7" xfId="40771"/>
    <cellStyle name="Normal 2 4 2 5" xfId="2388"/>
    <cellStyle name="Normal 2 4 2 5 2" xfId="8435"/>
    <cellStyle name="Normal 2 4 2 5 2 2" xfId="16715"/>
    <cellStyle name="Normal 2 4 2 5 2 2 2" xfId="35777"/>
    <cellStyle name="Normal 2 4 2 5 2 2 3" xfId="54838"/>
    <cellStyle name="Normal 2 4 2 5 2 3" xfId="27499"/>
    <cellStyle name="Normal 2 4 2 5 2 4" xfId="46560"/>
    <cellStyle name="Normal 2 4 2 5 3" xfId="10927"/>
    <cellStyle name="Normal 2 4 2 5 3 2" xfId="19205"/>
    <cellStyle name="Normal 2 4 2 5 3 2 2" xfId="38267"/>
    <cellStyle name="Normal 2 4 2 5 3 2 3" xfId="57328"/>
    <cellStyle name="Normal 2 4 2 5 3 3" xfId="29989"/>
    <cellStyle name="Normal 2 4 2 5 3 4" xfId="49050"/>
    <cellStyle name="Normal 2 4 2 5 4" xfId="5441"/>
    <cellStyle name="Normal 2 4 2 5 4 2" xfId="24525"/>
    <cellStyle name="Normal 2 4 2 5 4 3" xfId="43586"/>
    <cellStyle name="Normal 2 4 2 5 5" xfId="13741"/>
    <cellStyle name="Normal 2 4 2 5 5 2" xfId="32803"/>
    <cellStyle name="Normal 2 4 2 5 5 3" xfId="51864"/>
    <cellStyle name="Normal 2 4 2 5 6" xfId="21711"/>
    <cellStyle name="Normal 2 4 2 5 7" xfId="40772"/>
    <cellStyle name="Normal 2 4 2 6" xfId="5892"/>
    <cellStyle name="Normal 2 4 2 6 2" xfId="14174"/>
    <cellStyle name="Normal 2 4 2 6 2 2" xfId="33236"/>
    <cellStyle name="Normal 2 4 2 6 2 3" xfId="52297"/>
    <cellStyle name="Normal 2 4 2 6 3" xfId="24958"/>
    <cellStyle name="Normal 2 4 2 6 4" xfId="44019"/>
    <cellStyle name="Normal 2 4 2 7" xfId="8429"/>
    <cellStyle name="Normal 2 4 2 7 2" xfId="16709"/>
    <cellStyle name="Normal 2 4 2 7 2 2" xfId="35771"/>
    <cellStyle name="Normal 2 4 2 7 2 3" xfId="54832"/>
    <cellStyle name="Normal 2 4 2 7 3" xfId="27493"/>
    <cellStyle name="Normal 2 4 2 7 4" xfId="46554"/>
    <cellStyle name="Normal 2 4 2 8" xfId="10921"/>
    <cellStyle name="Normal 2 4 2 8 2" xfId="19199"/>
    <cellStyle name="Normal 2 4 2 8 2 2" xfId="38261"/>
    <cellStyle name="Normal 2 4 2 8 2 3" xfId="57322"/>
    <cellStyle name="Normal 2 4 2 8 3" xfId="29983"/>
    <cellStyle name="Normal 2 4 2 8 4" xfId="49044"/>
    <cellStyle name="Normal 2 4 2 9" xfId="5435"/>
    <cellStyle name="Normal 2 4 2 9 2" xfId="24519"/>
    <cellStyle name="Normal 2 4 2 9 3" xfId="43580"/>
    <cellStyle name="Normal 2 4 3" xfId="2389"/>
    <cellStyle name="Normal 2 4 3 10" xfId="13742"/>
    <cellStyle name="Normal 2 4 3 10 2" xfId="32804"/>
    <cellStyle name="Normal 2 4 3 10 3" xfId="51865"/>
    <cellStyle name="Normal 2 4 3 11" xfId="21712"/>
    <cellStyle name="Normal 2 4 3 12" xfId="40773"/>
    <cellStyle name="Normal 2 4 3 2" xfId="2390"/>
    <cellStyle name="Normal 2 4 3 2 2" xfId="2391"/>
    <cellStyle name="Normal 2 4 3 2 2 2" xfId="8438"/>
    <cellStyle name="Normal 2 4 3 2 2 2 2" xfId="16718"/>
    <cellStyle name="Normal 2 4 3 2 2 2 2 2" xfId="35780"/>
    <cellStyle name="Normal 2 4 3 2 2 2 2 3" xfId="54841"/>
    <cellStyle name="Normal 2 4 3 2 2 2 3" xfId="27502"/>
    <cellStyle name="Normal 2 4 3 2 2 2 4" xfId="46563"/>
    <cellStyle name="Normal 2 4 3 2 2 3" xfId="10930"/>
    <cellStyle name="Normal 2 4 3 2 2 3 2" xfId="19208"/>
    <cellStyle name="Normal 2 4 3 2 2 3 2 2" xfId="38270"/>
    <cellStyle name="Normal 2 4 3 2 2 3 2 3" xfId="57331"/>
    <cellStyle name="Normal 2 4 3 2 2 3 3" xfId="29992"/>
    <cellStyle name="Normal 2 4 3 2 2 3 4" xfId="49053"/>
    <cellStyle name="Normal 2 4 3 2 2 4" xfId="5444"/>
    <cellStyle name="Normal 2 4 3 2 2 4 2" xfId="24528"/>
    <cellStyle name="Normal 2 4 3 2 2 4 3" xfId="43589"/>
    <cellStyle name="Normal 2 4 3 2 2 5" xfId="13744"/>
    <cellStyle name="Normal 2 4 3 2 2 5 2" xfId="32806"/>
    <cellStyle name="Normal 2 4 3 2 2 5 3" xfId="51867"/>
    <cellStyle name="Normal 2 4 3 2 2 6" xfId="21714"/>
    <cellStyle name="Normal 2 4 3 2 2 7" xfId="40775"/>
    <cellStyle name="Normal 2 4 3 2 3" xfId="8437"/>
    <cellStyle name="Normal 2 4 3 2 3 2" xfId="16717"/>
    <cellStyle name="Normal 2 4 3 2 3 2 2" xfId="35779"/>
    <cellStyle name="Normal 2 4 3 2 3 2 3" xfId="54840"/>
    <cellStyle name="Normal 2 4 3 2 3 3" xfId="27501"/>
    <cellStyle name="Normal 2 4 3 2 3 4" xfId="46562"/>
    <cellStyle name="Normal 2 4 3 2 4" xfId="10929"/>
    <cellStyle name="Normal 2 4 3 2 4 2" xfId="19207"/>
    <cellStyle name="Normal 2 4 3 2 4 2 2" xfId="38269"/>
    <cellStyle name="Normal 2 4 3 2 4 2 3" xfId="57330"/>
    <cellStyle name="Normal 2 4 3 2 4 3" xfId="29991"/>
    <cellStyle name="Normal 2 4 3 2 4 4" xfId="49052"/>
    <cellStyle name="Normal 2 4 3 2 5" xfId="5443"/>
    <cellStyle name="Normal 2 4 3 2 5 2" xfId="24527"/>
    <cellStyle name="Normal 2 4 3 2 5 3" xfId="43588"/>
    <cellStyle name="Normal 2 4 3 2 6" xfId="13743"/>
    <cellStyle name="Normal 2 4 3 2 6 2" xfId="32805"/>
    <cellStyle name="Normal 2 4 3 2 6 3" xfId="51866"/>
    <cellStyle name="Normal 2 4 3 2 7" xfId="21713"/>
    <cellStyle name="Normal 2 4 3 2 8" xfId="40774"/>
    <cellStyle name="Normal 2 4 3 3" xfId="2392"/>
    <cellStyle name="Normal 2 4 3 3 2" xfId="2393"/>
    <cellStyle name="Normal 2 4 3 3 2 2" xfId="8440"/>
    <cellStyle name="Normal 2 4 3 3 2 2 2" xfId="16720"/>
    <cellStyle name="Normal 2 4 3 3 2 2 2 2" xfId="35782"/>
    <cellStyle name="Normal 2 4 3 3 2 2 2 3" xfId="54843"/>
    <cellStyle name="Normal 2 4 3 3 2 2 3" xfId="27504"/>
    <cellStyle name="Normal 2 4 3 3 2 2 4" xfId="46565"/>
    <cellStyle name="Normal 2 4 3 3 2 3" xfId="10932"/>
    <cellStyle name="Normal 2 4 3 3 2 3 2" xfId="19210"/>
    <cellStyle name="Normal 2 4 3 3 2 3 2 2" xfId="38272"/>
    <cellStyle name="Normal 2 4 3 3 2 3 2 3" xfId="57333"/>
    <cellStyle name="Normal 2 4 3 3 2 3 3" xfId="29994"/>
    <cellStyle name="Normal 2 4 3 3 2 3 4" xfId="49055"/>
    <cellStyle name="Normal 2 4 3 3 2 4" xfId="5446"/>
    <cellStyle name="Normal 2 4 3 3 2 4 2" xfId="24530"/>
    <cellStyle name="Normal 2 4 3 3 2 4 3" xfId="43591"/>
    <cellStyle name="Normal 2 4 3 3 2 5" xfId="13746"/>
    <cellStyle name="Normal 2 4 3 3 2 5 2" xfId="32808"/>
    <cellStyle name="Normal 2 4 3 3 2 5 3" xfId="51869"/>
    <cellStyle name="Normal 2 4 3 3 2 6" xfId="21716"/>
    <cellStyle name="Normal 2 4 3 3 2 7" xfId="40777"/>
    <cellStyle name="Normal 2 4 3 3 3" xfId="8439"/>
    <cellStyle name="Normal 2 4 3 3 3 2" xfId="16719"/>
    <cellStyle name="Normal 2 4 3 3 3 2 2" xfId="35781"/>
    <cellStyle name="Normal 2 4 3 3 3 2 3" xfId="54842"/>
    <cellStyle name="Normal 2 4 3 3 3 3" xfId="27503"/>
    <cellStyle name="Normal 2 4 3 3 3 4" xfId="46564"/>
    <cellStyle name="Normal 2 4 3 3 4" xfId="10931"/>
    <cellStyle name="Normal 2 4 3 3 4 2" xfId="19209"/>
    <cellStyle name="Normal 2 4 3 3 4 2 2" xfId="38271"/>
    <cellStyle name="Normal 2 4 3 3 4 2 3" xfId="57332"/>
    <cellStyle name="Normal 2 4 3 3 4 3" xfId="29993"/>
    <cellStyle name="Normal 2 4 3 3 4 4" xfId="49054"/>
    <cellStyle name="Normal 2 4 3 3 5" xfId="5445"/>
    <cellStyle name="Normal 2 4 3 3 5 2" xfId="24529"/>
    <cellStyle name="Normal 2 4 3 3 5 3" xfId="43590"/>
    <cellStyle name="Normal 2 4 3 3 6" xfId="13745"/>
    <cellStyle name="Normal 2 4 3 3 6 2" xfId="32807"/>
    <cellStyle name="Normal 2 4 3 3 6 3" xfId="51868"/>
    <cellStyle name="Normal 2 4 3 3 7" xfId="21715"/>
    <cellStyle name="Normal 2 4 3 3 8" xfId="40776"/>
    <cellStyle name="Normal 2 4 3 4" xfId="2394"/>
    <cellStyle name="Normal 2 4 3 4 2" xfId="8441"/>
    <cellStyle name="Normal 2 4 3 4 2 2" xfId="16721"/>
    <cellStyle name="Normal 2 4 3 4 2 2 2" xfId="35783"/>
    <cellStyle name="Normal 2 4 3 4 2 2 3" xfId="54844"/>
    <cellStyle name="Normal 2 4 3 4 2 3" xfId="27505"/>
    <cellStyle name="Normal 2 4 3 4 2 4" xfId="46566"/>
    <cellStyle name="Normal 2 4 3 4 3" xfId="10933"/>
    <cellStyle name="Normal 2 4 3 4 3 2" xfId="19211"/>
    <cellStyle name="Normal 2 4 3 4 3 2 2" xfId="38273"/>
    <cellStyle name="Normal 2 4 3 4 3 2 3" xfId="57334"/>
    <cellStyle name="Normal 2 4 3 4 3 3" xfId="29995"/>
    <cellStyle name="Normal 2 4 3 4 3 4" xfId="49056"/>
    <cellStyle name="Normal 2 4 3 4 4" xfId="5447"/>
    <cellStyle name="Normal 2 4 3 4 4 2" xfId="24531"/>
    <cellStyle name="Normal 2 4 3 4 4 3" xfId="43592"/>
    <cellStyle name="Normal 2 4 3 4 5" xfId="13747"/>
    <cellStyle name="Normal 2 4 3 4 5 2" xfId="32809"/>
    <cellStyle name="Normal 2 4 3 4 5 3" xfId="51870"/>
    <cellStyle name="Normal 2 4 3 4 6" xfId="21717"/>
    <cellStyle name="Normal 2 4 3 4 7" xfId="40778"/>
    <cellStyle name="Normal 2 4 3 5" xfId="2395"/>
    <cellStyle name="Normal 2 4 3 5 2" xfId="8442"/>
    <cellStyle name="Normal 2 4 3 5 2 2" xfId="16722"/>
    <cellStyle name="Normal 2 4 3 5 2 2 2" xfId="35784"/>
    <cellStyle name="Normal 2 4 3 5 2 2 3" xfId="54845"/>
    <cellStyle name="Normal 2 4 3 5 2 3" xfId="27506"/>
    <cellStyle name="Normal 2 4 3 5 2 4" xfId="46567"/>
    <cellStyle name="Normal 2 4 3 5 3" xfId="10934"/>
    <cellStyle name="Normal 2 4 3 5 3 2" xfId="19212"/>
    <cellStyle name="Normal 2 4 3 5 3 2 2" xfId="38274"/>
    <cellStyle name="Normal 2 4 3 5 3 2 3" xfId="57335"/>
    <cellStyle name="Normal 2 4 3 5 3 3" xfId="29996"/>
    <cellStyle name="Normal 2 4 3 5 3 4" xfId="49057"/>
    <cellStyle name="Normal 2 4 3 5 4" xfId="5448"/>
    <cellStyle name="Normal 2 4 3 5 4 2" xfId="24532"/>
    <cellStyle name="Normal 2 4 3 5 4 3" xfId="43593"/>
    <cellStyle name="Normal 2 4 3 5 5" xfId="13748"/>
    <cellStyle name="Normal 2 4 3 5 5 2" xfId="32810"/>
    <cellStyle name="Normal 2 4 3 5 5 3" xfId="51871"/>
    <cellStyle name="Normal 2 4 3 5 6" xfId="21718"/>
    <cellStyle name="Normal 2 4 3 5 7" xfId="40779"/>
    <cellStyle name="Normal 2 4 3 6" xfId="5990"/>
    <cellStyle name="Normal 2 4 3 6 2" xfId="14272"/>
    <cellStyle name="Normal 2 4 3 6 2 2" xfId="33334"/>
    <cellStyle name="Normal 2 4 3 6 2 3" xfId="52395"/>
    <cellStyle name="Normal 2 4 3 6 3" xfId="25056"/>
    <cellStyle name="Normal 2 4 3 6 4" xfId="44117"/>
    <cellStyle name="Normal 2 4 3 7" xfId="8436"/>
    <cellStyle name="Normal 2 4 3 7 2" xfId="16716"/>
    <cellStyle name="Normal 2 4 3 7 2 2" xfId="35778"/>
    <cellStyle name="Normal 2 4 3 7 2 3" xfId="54839"/>
    <cellStyle name="Normal 2 4 3 7 3" xfId="27500"/>
    <cellStyle name="Normal 2 4 3 7 4" xfId="46561"/>
    <cellStyle name="Normal 2 4 3 8" xfId="10928"/>
    <cellStyle name="Normal 2 4 3 8 2" xfId="19206"/>
    <cellStyle name="Normal 2 4 3 8 2 2" xfId="38268"/>
    <cellStyle name="Normal 2 4 3 8 2 3" xfId="57329"/>
    <cellStyle name="Normal 2 4 3 8 3" xfId="29990"/>
    <cellStyle name="Normal 2 4 3 8 4" xfId="49051"/>
    <cellStyle name="Normal 2 4 3 9" xfId="5442"/>
    <cellStyle name="Normal 2 4 3 9 2" xfId="24526"/>
    <cellStyle name="Normal 2 4 3 9 3" xfId="43587"/>
    <cellStyle name="Normal 2 4 4" xfId="2396"/>
    <cellStyle name="Normal 2 4 4 10" xfId="21719"/>
    <cellStyle name="Normal 2 4 4 11" xfId="40780"/>
    <cellStyle name="Normal 2 4 4 2" xfId="2397"/>
    <cellStyle name="Normal 2 4 4 2 2" xfId="2398"/>
    <cellStyle name="Normal 2 4 4 2 2 2" xfId="8445"/>
    <cellStyle name="Normal 2 4 4 2 2 2 2" xfId="16725"/>
    <cellStyle name="Normal 2 4 4 2 2 2 2 2" xfId="35787"/>
    <cellStyle name="Normal 2 4 4 2 2 2 2 3" xfId="54848"/>
    <cellStyle name="Normal 2 4 4 2 2 2 3" xfId="27509"/>
    <cellStyle name="Normal 2 4 4 2 2 2 4" xfId="46570"/>
    <cellStyle name="Normal 2 4 4 2 2 3" xfId="10937"/>
    <cellStyle name="Normal 2 4 4 2 2 3 2" xfId="19215"/>
    <cellStyle name="Normal 2 4 4 2 2 3 2 2" xfId="38277"/>
    <cellStyle name="Normal 2 4 4 2 2 3 2 3" xfId="57338"/>
    <cellStyle name="Normal 2 4 4 2 2 3 3" xfId="29999"/>
    <cellStyle name="Normal 2 4 4 2 2 3 4" xfId="49060"/>
    <cellStyle name="Normal 2 4 4 2 2 4" xfId="5451"/>
    <cellStyle name="Normal 2 4 4 2 2 4 2" xfId="24535"/>
    <cellStyle name="Normal 2 4 4 2 2 4 3" xfId="43596"/>
    <cellStyle name="Normal 2 4 4 2 2 5" xfId="13751"/>
    <cellStyle name="Normal 2 4 4 2 2 5 2" xfId="32813"/>
    <cellStyle name="Normal 2 4 4 2 2 5 3" xfId="51874"/>
    <cellStyle name="Normal 2 4 4 2 2 6" xfId="21721"/>
    <cellStyle name="Normal 2 4 4 2 2 7" xfId="40782"/>
    <cellStyle name="Normal 2 4 4 2 3" xfId="8444"/>
    <cellStyle name="Normal 2 4 4 2 3 2" xfId="16724"/>
    <cellStyle name="Normal 2 4 4 2 3 2 2" xfId="35786"/>
    <cellStyle name="Normal 2 4 4 2 3 2 3" xfId="54847"/>
    <cellStyle name="Normal 2 4 4 2 3 3" xfId="27508"/>
    <cellStyle name="Normal 2 4 4 2 3 4" xfId="46569"/>
    <cellStyle name="Normal 2 4 4 2 4" xfId="10936"/>
    <cellStyle name="Normal 2 4 4 2 4 2" xfId="19214"/>
    <cellStyle name="Normal 2 4 4 2 4 2 2" xfId="38276"/>
    <cellStyle name="Normal 2 4 4 2 4 2 3" xfId="57337"/>
    <cellStyle name="Normal 2 4 4 2 4 3" xfId="29998"/>
    <cellStyle name="Normal 2 4 4 2 4 4" xfId="49059"/>
    <cellStyle name="Normal 2 4 4 2 5" xfId="5450"/>
    <cellStyle name="Normal 2 4 4 2 5 2" xfId="24534"/>
    <cellStyle name="Normal 2 4 4 2 5 3" xfId="43595"/>
    <cellStyle name="Normal 2 4 4 2 6" xfId="13750"/>
    <cellStyle name="Normal 2 4 4 2 6 2" xfId="32812"/>
    <cellStyle name="Normal 2 4 4 2 6 3" xfId="51873"/>
    <cellStyle name="Normal 2 4 4 2 7" xfId="21720"/>
    <cellStyle name="Normal 2 4 4 2 8" xfId="40781"/>
    <cellStyle name="Normal 2 4 4 3" xfId="2399"/>
    <cellStyle name="Normal 2 4 4 3 2" xfId="8446"/>
    <cellStyle name="Normal 2 4 4 3 2 2" xfId="16726"/>
    <cellStyle name="Normal 2 4 4 3 2 2 2" xfId="35788"/>
    <cellStyle name="Normal 2 4 4 3 2 2 3" xfId="54849"/>
    <cellStyle name="Normal 2 4 4 3 2 3" xfId="27510"/>
    <cellStyle name="Normal 2 4 4 3 2 4" xfId="46571"/>
    <cellStyle name="Normal 2 4 4 3 3" xfId="10938"/>
    <cellStyle name="Normal 2 4 4 3 3 2" xfId="19216"/>
    <cellStyle name="Normal 2 4 4 3 3 2 2" xfId="38278"/>
    <cellStyle name="Normal 2 4 4 3 3 2 3" xfId="57339"/>
    <cellStyle name="Normal 2 4 4 3 3 3" xfId="30000"/>
    <cellStyle name="Normal 2 4 4 3 3 4" xfId="49061"/>
    <cellStyle name="Normal 2 4 4 3 4" xfId="5452"/>
    <cellStyle name="Normal 2 4 4 3 4 2" xfId="24536"/>
    <cellStyle name="Normal 2 4 4 3 4 3" xfId="43597"/>
    <cellStyle name="Normal 2 4 4 3 5" xfId="13752"/>
    <cellStyle name="Normal 2 4 4 3 5 2" xfId="32814"/>
    <cellStyle name="Normal 2 4 4 3 5 3" xfId="51875"/>
    <cellStyle name="Normal 2 4 4 3 6" xfId="21722"/>
    <cellStyle name="Normal 2 4 4 3 7" xfId="40783"/>
    <cellStyle name="Normal 2 4 4 4" xfId="2400"/>
    <cellStyle name="Normal 2 4 4 4 2" xfId="8447"/>
    <cellStyle name="Normal 2 4 4 4 2 2" xfId="16727"/>
    <cellStyle name="Normal 2 4 4 4 2 2 2" xfId="35789"/>
    <cellStyle name="Normal 2 4 4 4 2 2 3" xfId="54850"/>
    <cellStyle name="Normal 2 4 4 4 2 3" xfId="27511"/>
    <cellStyle name="Normal 2 4 4 4 2 4" xfId="46572"/>
    <cellStyle name="Normal 2 4 4 4 3" xfId="10939"/>
    <cellStyle name="Normal 2 4 4 4 3 2" xfId="19217"/>
    <cellStyle name="Normal 2 4 4 4 3 2 2" xfId="38279"/>
    <cellStyle name="Normal 2 4 4 4 3 2 3" xfId="57340"/>
    <cellStyle name="Normal 2 4 4 4 3 3" xfId="30001"/>
    <cellStyle name="Normal 2 4 4 4 3 4" xfId="49062"/>
    <cellStyle name="Normal 2 4 4 4 4" xfId="5453"/>
    <cellStyle name="Normal 2 4 4 4 4 2" xfId="24537"/>
    <cellStyle name="Normal 2 4 4 4 4 3" xfId="43598"/>
    <cellStyle name="Normal 2 4 4 4 5" xfId="13753"/>
    <cellStyle name="Normal 2 4 4 4 5 2" xfId="32815"/>
    <cellStyle name="Normal 2 4 4 4 5 3" xfId="51876"/>
    <cellStyle name="Normal 2 4 4 4 6" xfId="21723"/>
    <cellStyle name="Normal 2 4 4 4 7" xfId="40784"/>
    <cellStyle name="Normal 2 4 4 5" xfId="5806"/>
    <cellStyle name="Normal 2 4 4 5 2" xfId="14088"/>
    <cellStyle name="Normal 2 4 4 5 2 2" xfId="33150"/>
    <cellStyle name="Normal 2 4 4 5 2 3" xfId="52211"/>
    <cellStyle name="Normal 2 4 4 5 3" xfId="24872"/>
    <cellStyle name="Normal 2 4 4 5 4" xfId="43933"/>
    <cellStyle name="Normal 2 4 4 6" xfId="8443"/>
    <cellStyle name="Normal 2 4 4 6 2" xfId="16723"/>
    <cellStyle name="Normal 2 4 4 6 2 2" xfId="35785"/>
    <cellStyle name="Normal 2 4 4 6 2 3" xfId="54846"/>
    <cellStyle name="Normal 2 4 4 6 3" xfId="27507"/>
    <cellStyle name="Normal 2 4 4 6 4" xfId="46568"/>
    <cellStyle name="Normal 2 4 4 7" xfId="10935"/>
    <cellStyle name="Normal 2 4 4 7 2" xfId="19213"/>
    <cellStyle name="Normal 2 4 4 7 2 2" xfId="38275"/>
    <cellStyle name="Normal 2 4 4 7 2 3" xfId="57336"/>
    <cellStyle name="Normal 2 4 4 7 3" xfId="29997"/>
    <cellStyle name="Normal 2 4 4 7 4" xfId="49058"/>
    <cellStyle name="Normal 2 4 4 8" xfId="5449"/>
    <cellStyle name="Normal 2 4 4 8 2" xfId="24533"/>
    <cellStyle name="Normal 2 4 4 8 3" xfId="43594"/>
    <cellStyle name="Normal 2 4 4 9" xfId="13749"/>
    <cellStyle name="Normal 2 4 4 9 2" xfId="32811"/>
    <cellStyle name="Normal 2 4 4 9 3" xfId="51872"/>
    <cellStyle name="Normal 2 4 5" xfId="2401"/>
    <cellStyle name="Normal 2 4 5 2" xfId="2402"/>
    <cellStyle name="Normal 2 4 5 2 2" xfId="8449"/>
    <cellStyle name="Normal 2 4 5 2 2 2" xfId="16729"/>
    <cellStyle name="Normal 2 4 5 2 2 2 2" xfId="35791"/>
    <cellStyle name="Normal 2 4 5 2 2 2 3" xfId="54852"/>
    <cellStyle name="Normal 2 4 5 2 2 3" xfId="27513"/>
    <cellStyle name="Normal 2 4 5 2 2 4" xfId="46574"/>
    <cellStyle name="Normal 2 4 5 2 3" xfId="10941"/>
    <cellStyle name="Normal 2 4 5 2 3 2" xfId="19219"/>
    <cellStyle name="Normal 2 4 5 2 3 2 2" xfId="38281"/>
    <cellStyle name="Normal 2 4 5 2 3 2 3" xfId="57342"/>
    <cellStyle name="Normal 2 4 5 2 3 3" xfId="30003"/>
    <cellStyle name="Normal 2 4 5 2 3 4" xfId="49064"/>
    <cellStyle name="Normal 2 4 5 2 4" xfId="5455"/>
    <cellStyle name="Normal 2 4 5 2 4 2" xfId="24539"/>
    <cellStyle name="Normal 2 4 5 2 4 3" xfId="43600"/>
    <cellStyle name="Normal 2 4 5 2 5" xfId="13755"/>
    <cellStyle name="Normal 2 4 5 2 5 2" xfId="32817"/>
    <cellStyle name="Normal 2 4 5 2 5 3" xfId="51878"/>
    <cellStyle name="Normal 2 4 5 2 6" xfId="21725"/>
    <cellStyle name="Normal 2 4 5 2 7" xfId="40786"/>
    <cellStyle name="Normal 2 4 5 3" xfId="8448"/>
    <cellStyle name="Normal 2 4 5 3 2" xfId="16728"/>
    <cellStyle name="Normal 2 4 5 3 2 2" xfId="35790"/>
    <cellStyle name="Normal 2 4 5 3 2 3" xfId="54851"/>
    <cellStyle name="Normal 2 4 5 3 3" xfId="27512"/>
    <cellStyle name="Normal 2 4 5 3 4" xfId="46573"/>
    <cellStyle name="Normal 2 4 5 4" xfId="10940"/>
    <cellStyle name="Normal 2 4 5 4 2" xfId="19218"/>
    <cellStyle name="Normal 2 4 5 4 2 2" xfId="38280"/>
    <cellStyle name="Normal 2 4 5 4 2 3" xfId="57341"/>
    <cellStyle name="Normal 2 4 5 4 3" xfId="30002"/>
    <cellStyle name="Normal 2 4 5 4 4" xfId="49063"/>
    <cellStyle name="Normal 2 4 5 5" xfId="5454"/>
    <cellStyle name="Normal 2 4 5 5 2" xfId="24538"/>
    <cellStyle name="Normal 2 4 5 5 3" xfId="43599"/>
    <cellStyle name="Normal 2 4 5 6" xfId="13754"/>
    <cellStyle name="Normal 2 4 5 6 2" xfId="32816"/>
    <cellStyle name="Normal 2 4 5 6 3" xfId="51877"/>
    <cellStyle name="Normal 2 4 5 7" xfId="21724"/>
    <cellStyle name="Normal 2 4 5 8" xfId="40785"/>
    <cellStyle name="Normal 2 4 6" xfId="2403"/>
    <cellStyle name="Normal 2 4 6 2" xfId="2404"/>
    <cellStyle name="Normal 2 4 6 2 2" xfId="8451"/>
    <cellStyle name="Normal 2 4 6 2 2 2" xfId="16731"/>
    <cellStyle name="Normal 2 4 6 2 2 2 2" xfId="35793"/>
    <cellStyle name="Normal 2 4 6 2 2 2 3" xfId="54854"/>
    <cellStyle name="Normal 2 4 6 2 2 3" xfId="27515"/>
    <cellStyle name="Normal 2 4 6 2 2 4" xfId="46576"/>
    <cellStyle name="Normal 2 4 6 2 3" xfId="10943"/>
    <cellStyle name="Normal 2 4 6 2 3 2" xfId="19221"/>
    <cellStyle name="Normal 2 4 6 2 3 2 2" xfId="38283"/>
    <cellStyle name="Normal 2 4 6 2 3 2 3" xfId="57344"/>
    <cellStyle name="Normal 2 4 6 2 3 3" xfId="30005"/>
    <cellStyle name="Normal 2 4 6 2 3 4" xfId="49066"/>
    <cellStyle name="Normal 2 4 6 2 4" xfId="5457"/>
    <cellStyle name="Normal 2 4 6 2 4 2" xfId="24541"/>
    <cellStyle name="Normal 2 4 6 2 4 3" xfId="43602"/>
    <cellStyle name="Normal 2 4 6 2 5" xfId="13757"/>
    <cellStyle name="Normal 2 4 6 2 5 2" xfId="32819"/>
    <cellStyle name="Normal 2 4 6 2 5 3" xfId="51880"/>
    <cellStyle name="Normal 2 4 6 2 6" xfId="21727"/>
    <cellStyle name="Normal 2 4 6 2 7" xfId="40788"/>
    <cellStyle name="Normal 2 4 6 3" xfId="8450"/>
    <cellStyle name="Normal 2 4 6 3 2" xfId="16730"/>
    <cellStyle name="Normal 2 4 6 3 2 2" xfId="35792"/>
    <cellStyle name="Normal 2 4 6 3 2 3" xfId="54853"/>
    <cellStyle name="Normal 2 4 6 3 3" xfId="27514"/>
    <cellStyle name="Normal 2 4 6 3 4" xfId="46575"/>
    <cellStyle name="Normal 2 4 6 4" xfId="10942"/>
    <cellStyle name="Normal 2 4 6 4 2" xfId="19220"/>
    <cellStyle name="Normal 2 4 6 4 2 2" xfId="38282"/>
    <cellStyle name="Normal 2 4 6 4 2 3" xfId="57343"/>
    <cellStyle name="Normal 2 4 6 4 3" xfId="30004"/>
    <cellStyle name="Normal 2 4 6 4 4" xfId="49065"/>
    <cellStyle name="Normal 2 4 6 5" xfId="5456"/>
    <cellStyle name="Normal 2 4 6 5 2" xfId="24540"/>
    <cellStyle name="Normal 2 4 6 5 3" xfId="43601"/>
    <cellStyle name="Normal 2 4 6 6" xfId="13756"/>
    <cellStyle name="Normal 2 4 6 6 2" xfId="32818"/>
    <cellStyle name="Normal 2 4 6 6 3" xfId="51879"/>
    <cellStyle name="Normal 2 4 6 7" xfId="21726"/>
    <cellStyle name="Normal 2 4 6 8" xfId="40787"/>
    <cellStyle name="Normal 2 4 7" xfId="2405"/>
    <cellStyle name="Normal 2 4 7 2" xfId="8452"/>
    <cellStyle name="Normal 2 4 7 2 2" xfId="16732"/>
    <cellStyle name="Normal 2 4 7 2 2 2" xfId="35794"/>
    <cellStyle name="Normal 2 4 7 2 2 3" xfId="54855"/>
    <cellStyle name="Normal 2 4 7 2 3" xfId="27516"/>
    <cellStyle name="Normal 2 4 7 2 4" xfId="46577"/>
    <cellStyle name="Normal 2 4 7 3" xfId="10944"/>
    <cellStyle name="Normal 2 4 7 3 2" xfId="19222"/>
    <cellStyle name="Normal 2 4 7 3 2 2" xfId="38284"/>
    <cellStyle name="Normal 2 4 7 3 2 3" xfId="57345"/>
    <cellStyle name="Normal 2 4 7 3 3" xfId="30006"/>
    <cellStyle name="Normal 2 4 7 3 4" xfId="49067"/>
    <cellStyle name="Normal 2 4 7 4" xfId="5458"/>
    <cellStyle name="Normal 2 4 7 4 2" xfId="24542"/>
    <cellStyle name="Normal 2 4 7 4 3" xfId="43603"/>
    <cellStyle name="Normal 2 4 7 5" xfId="13758"/>
    <cellStyle name="Normal 2 4 7 5 2" xfId="32820"/>
    <cellStyle name="Normal 2 4 7 5 3" xfId="51881"/>
    <cellStyle name="Normal 2 4 7 6" xfId="21728"/>
    <cellStyle name="Normal 2 4 7 7" xfId="40789"/>
    <cellStyle name="Normal 2 4 8" xfId="2406"/>
    <cellStyle name="Normal 2 4 8 2" xfId="8453"/>
    <cellStyle name="Normal 2 4 8 2 2" xfId="16733"/>
    <cellStyle name="Normal 2 4 8 2 2 2" xfId="35795"/>
    <cellStyle name="Normal 2 4 8 2 2 3" xfId="54856"/>
    <cellStyle name="Normal 2 4 8 2 3" xfId="27517"/>
    <cellStyle name="Normal 2 4 8 2 4" xfId="46578"/>
    <cellStyle name="Normal 2 4 8 3" xfId="10945"/>
    <cellStyle name="Normal 2 4 8 3 2" xfId="19223"/>
    <cellStyle name="Normal 2 4 8 3 2 2" xfId="38285"/>
    <cellStyle name="Normal 2 4 8 3 2 3" xfId="57346"/>
    <cellStyle name="Normal 2 4 8 3 3" xfId="30007"/>
    <cellStyle name="Normal 2 4 8 3 4" xfId="49068"/>
    <cellStyle name="Normal 2 4 8 4" xfId="5459"/>
    <cellStyle name="Normal 2 4 8 4 2" xfId="24543"/>
    <cellStyle name="Normal 2 4 8 4 3" xfId="43604"/>
    <cellStyle name="Normal 2 4 8 5" xfId="13759"/>
    <cellStyle name="Normal 2 4 8 5 2" xfId="32821"/>
    <cellStyle name="Normal 2 4 8 5 3" xfId="51882"/>
    <cellStyle name="Normal 2 4 8 6" xfId="21729"/>
    <cellStyle name="Normal 2 4 8 7" xfId="40790"/>
    <cellStyle name="Normal 2 4 9" xfId="5690"/>
    <cellStyle name="Normal 2 4 9 2" xfId="13976"/>
    <cellStyle name="Normal 2 4 9 2 2" xfId="33038"/>
    <cellStyle name="Normal 2 4 9 2 3" xfId="52099"/>
    <cellStyle name="Normal 2 4 9 3" xfId="24760"/>
    <cellStyle name="Normal 2 4 9 4" xfId="43821"/>
    <cellStyle name="Normal 2 5" xfId="2407"/>
    <cellStyle name="Normal 2 5 10" xfId="13760"/>
    <cellStyle name="Normal 2 5 10 2" xfId="32822"/>
    <cellStyle name="Normal 2 5 10 3" xfId="51883"/>
    <cellStyle name="Normal 2 5 11" xfId="21730"/>
    <cellStyle name="Normal 2 5 12" xfId="40791"/>
    <cellStyle name="Normal 2 5 2" xfId="2408"/>
    <cellStyle name="Normal 2 5 2 2" xfId="2409"/>
    <cellStyle name="Normal 2 5 2 2 2" xfId="8456"/>
    <cellStyle name="Normal 2 5 2 2 2 2" xfId="16736"/>
    <cellStyle name="Normal 2 5 2 2 2 2 2" xfId="35798"/>
    <cellStyle name="Normal 2 5 2 2 2 2 3" xfId="54859"/>
    <cellStyle name="Normal 2 5 2 2 2 3" xfId="27520"/>
    <cellStyle name="Normal 2 5 2 2 2 4" xfId="46581"/>
    <cellStyle name="Normal 2 5 2 2 3" xfId="10948"/>
    <cellStyle name="Normal 2 5 2 2 3 2" xfId="19226"/>
    <cellStyle name="Normal 2 5 2 2 3 2 2" xfId="38288"/>
    <cellStyle name="Normal 2 5 2 2 3 2 3" xfId="57349"/>
    <cellStyle name="Normal 2 5 2 2 3 3" xfId="30010"/>
    <cellStyle name="Normal 2 5 2 2 3 4" xfId="49071"/>
    <cellStyle name="Normal 2 5 2 2 4" xfId="5462"/>
    <cellStyle name="Normal 2 5 2 2 4 2" xfId="24546"/>
    <cellStyle name="Normal 2 5 2 2 4 3" xfId="43607"/>
    <cellStyle name="Normal 2 5 2 2 5" xfId="13762"/>
    <cellStyle name="Normal 2 5 2 2 5 2" xfId="32824"/>
    <cellStyle name="Normal 2 5 2 2 5 3" xfId="51885"/>
    <cellStyle name="Normal 2 5 2 2 6" xfId="21732"/>
    <cellStyle name="Normal 2 5 2 2 7" xfId="40793"/>
    <cellStyle name="Normal 2 5 2 3" xfId="8455"/>
    <cellStyle name="Normal 2 5 2 3 2" xfId="16735"/>
    <cellStyle name="Normal 2 5 2 3 2 2" xfId="35797"/>
    <cellStyle name="Normal 2 5 2 3 2 3" xfId="54858"/>
    <cellStyle name="Normal 2 5 2 3 3" xfId="27519"/>
    <cellStyle name="Normal 2 5 2 3 4" xfId="46580"/>
    <cellStyle name="Normal 2 5 2 4" xfId="10947"/>
    <cellStyle name="Normal 2 5 2 4 2" xfId="19225"/>
    <cellStyle name="Normal 2 5 2 4 2 2" xfId="38287"/>
    <cellStyle name="Normal 2 5 2 4 2 3" xfId="57348"/>
    <cellStyle name="Normal 2 5 2 4 3" xfId="30009"/>
    <cellStyle name="Normal 2 5 2 4 4" xfId="49070"/>
    <cellStyle name="Normal 2 5 2 5" xfId="5461"/>
    <cellStyle name="Normal 2 5 2 5 2" xfId="24545"/>
    <cellStyle name="Normal 2 5 2 5 3" xfId="43606"/>
    <cellStyle name="Normal 2 5 2 6" xfId="13761"/>
    <cellStyle name="Normal 2 5 2 6 2" xfId="32823"/>
    <cellStyle name="Normal 2 5 2 6 3" xfId="51884"/>
    <cellStyle name="Normal 2 5 2 7" xfId="21731"/>
    <cellStyle name="Normal 2 5 2 8" xfId="40792"/>
    <cellStyle name="Normal 2 5 3" xfId="2410"/>
    <cellStyle name="Normal 2 5 3 2" xfId="2411"/>
    <cellStyle name="Normal 2 5 3 2 2" xfId="8458"/>
    <cellStyle name="Normal 2 5 3 2 2 2" xfId="16738"/>
    <cellStyle name="Normal 2 5 3 2 2 2 2" xfId="35800"/>
    <cellStyle name="Normal 2 5 3 2 2 2 3" xfId="54861"/>
    <cellStyle name="Normal 2 5 3 2 2 3" xfId="27522"/>
    <cellStyle name="Normal 2 5 3 2 2 4" xfId="46583"/>
    <cellStyle name="Normal 2 5 3 2 3" xfId="10950"/>
    <cellStyle name="Normal 2 5 3 2 3 2" xfId="19228"/>
    <cellStyle name="Normal 2 5 3 2 3 2 2" xfId="38290"/>
    <cellStyle name="Normal 2 5 3 2 3 2 3" xfId="57351"/>
    <cellStyle name="Normal 2 5 3 2 3 3" xfId="30012"/>
    <cellStyle name="Normal 2 5 3 2 3 4" xfId="49073"/>
    <cellStyle name="Normal 2 5 3 2 4" xfId="5464"/>
    <cellStyle name="Normal 2 5 3 2 4 2" xfId="24548"/>
    <cellStyle name="Normal 2 5 3 2 4 3" xfId="43609"/>
    <cellStyle name="Normal 2 5 3 2 5" xfId="13764"/>
    <cellStyle name="Normal 2 5 3 2 5 2" xfId="32826"/>
    <cellStyle name="Normal 2 5 3 2 5 3" xfId="51887"/>
    <cellStyle name="Normal 2 5 3 2 6" xfId="21734"/>
    <cellStyle name="Normal 2 5 3 2 7" xfId="40795"/>
    <cellStyle name="Normal 2 5 3 3" xfId="8457"/>
    <cellStyle name="Normal 2 5 3 3 2" xfId="16737"/>
    <cellStyle name="Normal 2 5 3 3 2 2" xfId="35799"/>
    <cellStyle name="Normal 2 5 3 3 2 3" xfId="54860"/>
    <cellStyle name="Normal 2 5 3 3 3" xfId="27521"/>
    <cellStyle name="Normal 2 5 3 3 4" xfId="46582"/>
    <cellStyle name="Normal 2 5 3 4" xfId="10949"/>
    <cellStyle name="Normal 2 5 3 4 2" xfId="19227"/>
    <cellStyle name="Normal 2 5 3 4 2 2" xfId="38289"/>
    <cellStyle name="Normal 2 5 3 4 2 3" xfId="57350"/>
    <cellStyle name="Normal 2 5 3 4 3" xfId="30011"/>
    <cellStyle name="Normal 2 5 3 4 4" xfId="49072"/>
    <cellStyle name="Normal 2 5 3 5" xfId="5463"/>
    <cellStyle name="Normal 2 5 3 5 2" xfId="24547"/>
    <cellStyle name="Normal 2 5 3 5 3" xfId="43608"/>
    <cellStyle name="Normal 2 5 3 6" xfId="13763"/>
    <cellStyle name="Normal 2 5 3 6 2" xfId="32825"/>
    <cellStyle name="Normal 2 5 3 6 3" xfId="51886"/>
    <cellStyle name="Normal 2 5 3 7" xfId="21733"/>
    <cellStyle name="Normal 2 5 3 8" xfId="40794"/>
    <cellStyle name="Normal 2 5 4" xfId="2412"/>
    <cellStyle name="Normal 2 5 4 2" xfId="8459"/>
    <cellStyle name="Normal 2 5 4 2 2" xfId="16739"/>
    <cellStyle name="Normal 2 5 4 2 2 2" xfId="35801"/>
    <cellStyle name="Normal 2 5 4 2 2 3" xfId="54862"/>
    <cellStyle name="Normal 2 5 4 2 3" xfId="27523"/>
    <cellStyle name="Normal 2 5 4 2 4" xfId="46584"/>
    <cellStyle name="Normal 2 5 4 3" xfId="10951"/>
    <cellStyle name="Normal 2 5 4 3 2" xfId="19229"/>
    <cellStyle name="Normal 2 5 4 3 2 2" xfId="38291"/>
    <cellStyle name="Normal 2 5 4 3 2 3" xfId="57352"/>
    <cellStyle name="Normal 2 5 4 3 3" xfId="30013"/>
    <cellStyle name="Normal 2 5 4 3 4" xfId="49074"/>
    <cellStyle name="Normal 2 5 4 4" xfId="5465"/>
    <cellStyle name="Normal 2 5 4 4 2" xfId="24549"/>
    <cellStyle name="Normal 2 5 4 4 3" xfId="43610"/>
    <cellStyle name="Normal 2 5 4 5" xfId="13765"/>
    <cellStyle name="Normal 2 5 4 5 2" xfId="32827"/>
    <cellStyle name="Normal 2 5 4 5 3" xfId="51888"/>
    <cellStyle name="Normal 2 5 4 6" xfId="21735"/>
    <cellStyle name="Normal 2 5 4 7" xfId="40796"/>
    <cellStyle name="Normal 2 5 5" xfId="2413"/>
    <cellStyle name="Normal 2 5 5 2" xfId="8460"/>
    <cellStyle name="Normal 2 5 5 2 2" xfId="16740"/>
    <cellStyle name="Normal 2 5 5 2 2 2" xfId="35802"/>
    <cellStyle name="Normal 2 5 5 2 2 3" xfId="54863"/>
    <cellStyle name="Normal 2 5 5 2 3" xfId="27524"/>
    <cellStyle name="Normal 2 5 5 2 4" xfId="46585"/>
    <cellStyle name="Normal 2 5 5 3" xfId="10952"/>
    <cellStyle name="Normal 2 5 5 3 2" xfId="19230"/>
    <cellStyle name="Normal 2 5 5 3 2 2" xfId="38292"/>
    <cellStyle name="Normal 2 5 5 3 2 3" xfId="57353"/>
    <cellStyle name="Normal 2 5 5 3 3" xfId="30014"/>
    <cellStyle name="Normal 2 5 5 3 4" xfId="49075"/>
    <cellStyle name="Normal 2 5 5 4" xfId="5466"/>
    <cellStyle name="Normal 2 5 5 4 2" xfId="24550"/>
    <cellStyle name="Normal 2 5 5 4 3" xfId="43611"/>
    <cellStyle name="Normal 2 5 5 5" xfId="13766"/>
    <cellStyle name="Normal 2 5 5 5 2" xfId="32828"/>
    <cellStyle name="Normal 2 5 5 5 3" xfId="51889"/>
    <cellStyle name="Normal 2 5 5 6" xfId="21736"/>
    <cellStyle name="Normal 2 5 5 7" xfId="40797"/>
    <cellStyle name="Normal 2 5 6" xfId="5747"/>
    <cellStyle name="Normal 2 5 6 2" xfId="14032"/>
    <cellStyle name="Normal 2 5 6 2 2" xfId="33094"/>
    <cellStyle name="Normal 2 5 6 2 3" xfId="52155"/>
    <cellStyle name="Normal 2 5 6 3" xfId="24816"/>
    <cellStyle name="Normal 2 5 6 4" xfId="43877"/>
    <cellStyle name="Normal 2 5 7" xfId="8454"/>
    <cellStyle name="Normal 2 5 7 2" xfId="16734"/>
    <cellStyle name="Normal 2 5 7 2 2" xfId="35796"/>
    <cellStyle name="Normal 2 5 7 2 3" xfId="54857"/>
    <cellStyle name="Normal 2 5 7 3" xfId="27518"/>
    <cellStyle name="Normal 2 5 7 4" xfId="46579"/>
    <cellStyle name="Normal 2 5 8" xfId="10946"/>
    <cellStyle name="Normal 2 5 8 2" xfId="19224"/>
    <cellStyle name="Normal 2 5 8 2 2" xfId="38286"/>
    <cellStyle name="Normal 2 5 8 2 3" xfId="57347"/>
    <cellStyle name="Normal 2 5 8 3" xfId="30008"/>
    <cellStyle name="Normal 2 5 8 4" xfId="49069"/>
    <cellStyle name="Normal 2 5 9" xfId="5460"/>
    <cellStyle name="Normal 2 5 9 2" xfId="24544"/>
    <cellStyle name="Normal 2 5 9 3" xfId="43605"/>
    <cellStyle name="Normal 2 6" xfId="2414"/>
    <cellStyle name="Normal 2 6 10" xfId="13767"/>
    <cellStyle name="Normal 2 6 10 2" xfId="32829"/>
    <cellStyle name="Normal 2 6 10 3" xfId="51890"/>
    <cellStyle name="Normal 2 6 11" xfId="21737"/>
    <cellStyle name="Normal 2 6 12" xfId="40798"/>
    <cellStyle name="Normal 2 6 2" xfId="2415"/>
    <cellStyle name="Normal 2 6 2 2" xfId="2416"/>
    <cellStyle name="Normal 2 6 2 2 2" xfId="8463"/>
    <cellStyle name="Normal 2 6 2 2 2 2" xfId="16743"/>
    <cellStyle name="Normal 2 6 2 2 2 2 2" xfId="35805"/>
    <cellStyle name="Normal 2 6 2 2 2 2 3" xfId="54866"/>
    <cellStyle name="Normal 2 6 2 2 2 3" xfId="27527"/>
    <cellStyle name="Normal 2 6 2 2 2 4" xfId="46588"/>
    <cellStyle name="Normal 2 6 2 2 3" xfId="10955"/>
    <cellStyle name="Normal 2 6 2 2 3 2" xfId="19233"/>
    <cellStyle name="Normal 2 6 2 2 3 2 2" xfId="38295"/>
    <cellStyle name="Normal 2 6 2 2 3 2 3" xfId="57356"/>
    <cellStyle name="Normal 2 6 2 2 3 3" xfId="30017"/>
    <cellStyle name="Normal 2 6 2 2 3 4" xfId="49078"/>
    <cellStyle name="Normal 2 6 2 2 4" xfId="5469"/>
    <cellStyle name="Normal 2 6 2 2 4 2" xfId="24553"/>
    <cellStyle name="Normal 2 6 2 2 4 3" xfId="43614"/>
    <cellStyle name="Normal 2 6 2 2 5" xfId="13769"/>
    <cellStyle name="Normal 2 6 2 2 5 2" xfId="32831"/>
    <cellStyle name="Normal 2 6 2 2 5 3" xfId="51892"/>
    <cellStyle name="Normal 2 6 2 2 6" xfId="21739"/>
    <cellStyle name="Normal 2 6 2 2 7" xfId="40800"/>
    <cellStyle name="Normal 2 6 2 3" xfId="8462"/>
    <cellStyle name="Normal 2 6 2 3 2" xfId="16742"/>
    <cellStyle name="Normal 2 6 2 3 2 2" xfId="35804"/>
    <cellStyle name="Normal 2 6 2 3 2 3" xfId="54865"/>
    <cellStyle name="Normal 2 6 2 3 3" xfId="27526"/>
    <cellStyle name="Normal 2 6 2 3 4" xfId="46587"/>
    <cellStyle name="Normal 2 6 2 4" xfId="10954"/>
    <cellStyle name="Normal 2 6 2 4 2" xfId="19232"/>
    <cellStyle name="Normal 2 6 2 4 2 2" xfId="38294"/>
    <cellStyle name="Normal 2 6 2 4 2 3" xfId="57355"/>
    <cellStyle name="Normal 2 6 2 4 3" xfId="30016"/>
    <cellStyle name="Normal 2 6 2 4 4" xfId="49077"/>
    <cellStyle name="Normal 2 6 2 5" xfId="5468"/>
    <cellStyle name="Normal 2 6 2 5 2" xfId="24552"/>
    <cellStyle name="Normal 2 6 2 5 3" xfId="43613"/>
    <cellStyle name="Normal 2 6 2 6" xfId="13768"/>
    <cellStyle name="Normal 2 6 2 6 2" xfId="32830"/>
    <cellStyle name="Normal 2 6 2 6 3" xfId="51891"/>
    <cellStyle name="Normal 2 6 2 7" xfId="21738"/>
    <cellStyle name="Normal 2 6 2 8" xfId="40799"/>
    <cellStyle name="Normal 2 6 3" xfId="2417"/>
    <cellStyle name="Normal 2 6 3 2" xfId="2418"/>
    <cellStyle name="Normal 2 6 3 2 2" xfId="8465"/>
    <cellStyle name="Normal 2 6 3 2 2 2" xfId="16745"/>
    <cellStyle name="Normal 2 6 3 2 2 2 2" xfId="35807"/>
    <cellStyle name="Normal 2 6 3 2 2 2 3" xfId="54868"/>
    <cellStyle name="Normal 2 6 3 2 2 3" xfId="27529"/>
    <cellStyle name="Normal 2 6 3 2 2 4" xfId="46590"/>
    <cellStyle name="Normal 2 6 3 2 3" xfId="10957"/>
    <cellStyle name="Normal 2 6 3 2 3 2" xfId="19235"/>
    <cellStyle name="Normal 2 6 3 2 3 2 2" xfId="38297"/>
    <cellStyle name="Normal 2 6 3 2 3 2 3" xfId="57358"/>
    <cellStyle name="Normal 2 6 3 2 3 3" xfId="30019"/>
    <cellStyle name="Normal 2 6 3 2 3 4" xfId="49080"/>
    <cellStyle name="Normal 2 6 3 2 4" xfId="5471"/>
    <cellStyle name="Normal 2 6 3 2 4 2" xfId="24555"/>
    <cellStyle name="Normal 2 6 3 2 4 3" xfId="43616"/>
    <cellStyle name="Normal 2 6 3 2 5" xfId="13771"/>
    <cellStyle name="Normal 2 6 3 2 5 2" xfId="32833"/>
    <cellStyle name="Normal 2 6 3 2 5 3" xfId="51894"/>
    <cellStyle name="Normal 2 6 3 2 6" xfId="21741"/>
    <cellStyle name="Normal 2 6 3 2 7" xfId="40802"/>
    <cellStyle name="Normal 2 6 3 3" xfId="8464"/>
    <cellStyle name="Normal 2 6 3 3 2" xfId="16744"/>
    <cellStyle name="Normal 2 6 3 3 2 2" xfId="35806"/>
    <cellStyle name="Normal 2 6 3 3 2 3" xfId="54867"/>
    <cellStyle name="Normal 2 6 3 3 3" xfId="27528"/>
    <cellStyle name="Normal 2 6 3 3 4" xfId="46589"/>
    <cellStyle name="Normal 2 6 3 4" xfId="10956"/>
    <cellStyle name="Normal 2 6 3 4 2" xfId="19234"/>
    <cellStyle name="Normal 2 6 3 4 2 2" xfId="38296"/>
    <cellStyle name="Normal 2 6 3 4 2 3" xfId="57357"/>
    <cellStyle name="Normal 2 6 3 4 3" xfId="30018"/>
    <cellStyle name="Normal 2 6 3 4 4" xfId="49079"/>
    <cellStyle name="Normal 2 6 3 5" xfId="5470"/>
    <cellStyle name="Normal 2 6 3 5 2" xfId="24554"/>
    <cellStyle name="Normal 2 6 3 5 3" xfId="43615"/>
    <cellStyle name="Normal 2 6 3 6" xfId="13770"/>
    <cellStyle name="Normal 2 6 3 6 2" xfId="32832"/>
    <cellStyle name="Normal 2 6 3 6 3" xfId="51893"/>
    <cellStyle name="Normal 2 6 3 7" xfId="21740"/>
    <cellStyle name="Normal 2 6 3 8" xfId="40801"/>
    <cellStyle name="Normal 2 6 4" xfId="2419"/>
    <cellStyle name="Normal 2 6 4 2" xfId="8466"/>
    <cellStyle name="Normal 2 6 4 2 2" xfId="16746"/>
    <cellStyle name="Normal 2 6 4 2 2 2" xfId="35808"/>
    <cellStyle name="Normal 2 6 4 2 2 3" xfId="54869"/>
    <cellStyle name="Normal 2 6 4 2 3" xfId="27530"/>
    <cellStyle name="Normal 2 6 4 2 4" xfId="46591"/>
    <cellStyle name="Normal 2 6 4 3" xfId="10958"/>
    <cellStyle name="Normal 2 6 4 3 2" xfId="19236"/>
    <cellStyle name="Normal 2 6 4 3 2 2" xfId="38298"/>
    <cellStyle name="Normal 2 6 4 3 2 3" xfId="57359"/>
    <cellStyle name="Normal 2 6 4 3 3" xfId="30020"/>
    <cellStyle name="Normal 2 6 4 3 4" xfId="49081"/>
    <cellStyle name="Normal 2 6 4 4" xfId="5472"/>
    <cellStyle name="Normal 2 6 4 4 2" xfId="24556"/>
    <cellStyle name="Normal 2 6 4 4 3" xfId="43617"/>
    <cellStyle name="Normal 2 6 4 5" xfId="13772"/>
    <cellStyle name="Normal 2 6 4 5 2" xfId="32834"/>
    <cellStyle name="Normal 2 6 4 5 3" xfId="51895"/>
    <cellStyle name="Normal 2 6 4 6" xfId="21742"/>
    <cellStyle name="Normal 2 6 4 7" xfId="40803"/>
    <cellStyle name="Normal 2 6 5" xfId="2420"/>
    <cellStyle name="Normal 2 6 5 2" xfId="8467"/>
    <cellStyle name="Normal 2 6 5 2 2" xfId="16747"/>
    <cellStyle name="Normal 2 6 5 2 2 2" xfId="35809"/>
    <cellStyle name="Normal 2 6 5 2 2 3" xfId="54870"/>
    <cellStyle name="Normal 2 6 5 2 3" xfId="27531"/>
    <cellStyle name="Normal 2 6 5 2 4" xfId="46592"/>
    <cellStyle name="Normal 2 6 5 3" xfId="10959"/>
    <cellStyle name="Normal 2 6 5 3 2" xfId="19237"/>
    <cellStyle name="Normal 2 6 5 3 2 2" xfId="38299"/>
    <cellStyle name="Normal 2 6 5 3 2 3" xfId="57360"/>
    <cellStyle name="Normal 2 6 5 3 3" xfId="30021"/>
    <cellStyle name="Normal 2 6 5 3 4" xfId="49082"/>
    <cellStyle name="Normal 2 6 5 4" xfId="5473"/>
    <cellStyle name="Normal 2 6 5 4 2" xfId="24557"/>
    <cellStyle name="Normal 2 6 5 4 3" xfId="43618"/>
    <cellStyle name="Normal 2 6 5 5" xfId="13773"/>
    <cellStyle name="Normal 2 6 5 5 2" xfId="32835"/>
    <cellStyle name="Normal 2 6 5 5 3" xfId="51896"/>
    <cellStyle name="Normal 2 6 5 6" xfId="21743"/>
    <cellStyle name="Normal 2 6 5 7" xfId="40804"/>
    <cellStyle name="Normal 2 6 6" xfId="5836"/>
    <cellStyle name="Normal 2 6 6 2" xfId="14118"/>
    <cellStyle name="Normal 2 6 6 2 2" xfId="33180"/>
    <cellStyle name="Normal 2 6 6 2 3" xfId="52241"/>
    <cellStyle name="Normal 2 6 6 3" xfId="24902"/>
    <cellStyle name="Normal 2 6 6 4" xfId="43963"/>
    <cellStyle name="Normal 2 6 7" xfId="8461"/>
    <cellStyle name="Normal 2 6 7 2" xfId="16741"/>
    <cellStyle name="Normal 2 6 7 2 2" xfId="35803"/>
    <cellStyle name="Normal 2 6 7 2 3" xfId="54864"/>
    <cellStyle name="Normal 2 6 7 3" xfId="27525"/>
    <cellStyle name="Normal 2 6 7 4" xfId="46586"/>
    <cellStyle name="Normal 2 6 8" xfId="10953"/>
    <cellStyle name="Normal 2 6 8 2" xfId="19231"/>
    <cellStyle name="Normal 2 6 8 2 2" xfId="38293"/>
    <cellStyle name="Normal 2 6 8 2 3" xfId="57354"/>
    <cellStyle name="Normal 2 6 8 3" xfId="30015"/>
    <cellStyle name="Normal 2 6 8 4" xfId="49076"/>
    <cellStyle name="Normal 2 6 9" xfId="5467"/>
    <cellStyle name="Normal 2 6 9 2" xfId="24551"/>
    <cellStyle name="Normal 2 6 9 3" xfId="43612"/>
    <cellStyle name="Normal 2 7" xfId="2421"/>
    <cellStyle name="Normal 2 7 10" xfId="13774"/>
    <cellStyle name="Normal 2 7 10 2" xfId="32836"/>
    <cellStyle name="Normal 2 7 10 3" xfId="51897"/>
    <cellStyle name="Normal 2 7 11" xfId="21744"/>
    <cellStyle name="Normal 2 7 12" xfId="40805"/>
    <cellStyle name="Normal 2 7 2" xfId="2422"/>
    <cellStyle name="Normal 2 7 2 2" xfId="2423"/>
    <cellStyle name="Normal 2 7 2 2 2" xfId="8470"/>
    <cellStyle name="Normal 2 7 2 2 2 2" xfId="16750"/>
    <cellStyle name="Normal 2 7 2 2 2 2 2" xfId="35812"/>
    <cellStyle name="Normal 2 7 2 2 2 2 3" xfId="54873"/>
    <cellStyle name="Normal 2 7 2 2 2 3" xfId="27534"/>
    <cellStyle name="Normal 2 7 2 2 2 4" xfId="46595"/>
    <cellStyle name="Normal 2 7 2 2 3" xfId="10962"/>
    <cellStyle name="Normal 2 7 2 2 3 2" xfId="19240"/>
    <cellStyle name="Normal 2 7 2 2 3 2 2" xfId="38302"/>
    <cellStyle name="Normal 2 7 2 2 3 2 3" xfId="57363"/>
    <cellStyle name="Normal 2 7 2 2 3 3" xfId="30024"/>
    <cellStyle name="Normal 2 7 2 2 3 4" xfId="49085"/>
    <cellStyle name="Normal 2 7 2 2 4" xfId="5476"/>
    <cellStyle name="Normal 2 7 2 2 4 2" xfId="24560"/>
    <cellStyle name="Normal 2 7 2 2 4 3" xfId="43621"/>
    <cellStyle name="Normal 2 7 2 2 5" xfId="13776"/>
    <cellStyle name="Normal 2 7 2 2 5 2" xfId="32838"/>
    <cellStyle name="Normal 2 7 2 2 5 3" xfId="51899"/>
    <cellStyle name="Normal 2 7 2 2 6" xfId="21746"/>
    <cellStyle name="Normal 2 7 2 2 7" xfId="40807"/>
    <cellStyle name="Normal 2 7 2 3" xfId="8469"/>
    <cellStyle name="Normal 2 7 2 3 2" xfId="16749"/>
    <cellStyle name="Normal 2 7 2 3 2 2" xfId="35811"/>
    <cellStyle name="Normal 2 7 2 3 2 3" xfId="54872"/>
    <cellStyle name="Normal 2 7 2 3 3" xfId="27533"/>
    <cellStyle name="Normal 2 7 2 3 4" xfId="46594"/>
    <cellStyle name="Normal 2 7 2 4" xfId="10961"/>
    <cellStyle name="Normal 2 7 2 4 2" xfId="19239"/>
    <cellStyle name="Normal 2 7 2 4 2 2" xfId="38301"/>
    <cellStyle name="Normal 2 7 2 4 2 3" xfId="57362"/>
    <cellStyle name="Normal 2 7 2 4 3" xfId="30023"/>
    <cellStyle name="Normal 2 7 2 4 4" xfId="49084"/>
    <cellStyle name="Normal 2 7 2 5" xfId="5475"/>
    <cellStyle name="Normal 2 7 2 5 2" xfId="24559"/>
    <cellStyle name="Normal 2 7 2 5 3" xfId="43620"/>
    <cellStyle name="Normal 2 7 2 6" xfId="13775"/>
    <cellStyle name="Normal 2 7 2 6 2" xfId="32837"/>
    <cellStyle name="Normal 2 7 2 6 3" xfId="51898"/>
    <cellStyle name="Normal 2 7 2 7" xfId="21745"/>
    <cellStyle name="Normal 2 7 2 8" xfId="40806"/>
    <cellStyle name="Normal 2 7 3" xfId="2424"/>
    <cellStyle name="Normal 2 7 3 2" xfId="2425"/>
    <cellStyle name="Normal 2 7 3 2 2" xfId="8472"/>
    <cellStyle name="Normal 2 7 3 2 2 2" xfId="16752"/>
    <cellStyle name="Normal 2 7 3 2 2 2 2" xfId="35814"/>
    <cellStyle name="Normal 2 7 3 2 2 2 3" xfId="54875"/>
    <cellStyle name="Normal 2 7 3 2 2 3" xfId="27536"/>
    <cellStyle name="Normal 2 7 3 2 2 4" xfId="46597"/>
    <cellStyle name="Normal 2 7 3 2 3" xfId="10964"/>
    <cellStyle name="Normal 2 7 3 2 3 2" xfId="19242"/>
    <cellStyle name="Normal 2 7 3 2 3 2 2" xfId="38304"/>
    <cellStyle name="Normal 2 7 3 2 3 2 3" xfId="57365"/>
    <cellStyle name="Normal 2 7 3 2 3 3" xfId="30026"/>
    <cellStyle name="Normal 2 7 3 2 3 4" xfId="49087"/>
    <cellStyle name="Normal 2 7 3 2 4" xfId="5478"/>
    <cellStyle name="Normal 2 7 3 2 4 2" xfId="24562"/>
    <cellStyle name="Normal 2 7 3 2 4 3" xfId="43623"/>
    <cellStyle name="Normal 2 7 3 2 5" xfId="13778"/>
    <cellStyle name="Normal 2 7 3 2 5 2" xfId="32840"/>
    <cellStyle name="Normal 2 7 3 2 5 3" xfId="51901"/>
    <cellStyle name="Normal 2 7 3 2 6" xfId="21748"/>
    <cellStyle name="Normal 2 7 3 2 7" xfId="40809"/>
    <cellStyle name="Normal 2 7 3 3" xfId="8471"/>
    <cellStyle name="Normal 2 7 3 3 2" xfId="16751"/>
    <cellStyle name="Normal 2 7 3 3 2 2" xfId="35813"/>
    <cellStyle name="Normal 2 7 3 3 2 3" xfId="54874"/>
    <cellStyle name="Normal 2 7 3 3 3" xfId="27535"/>
    <cellStyle name="Normal 2 7 3 3 4" xfId="46596"/>
    <cellStyle name="Normal 2 7 3 4" xfId="10963"/>
    <cellStyle name="Normal 2 7 3 4 2" xfId="19241"/>
    <cellStyle name="Normal 2 7 3 4 2 2" xfId="38303"/>
    <cellStyle name="Normal 2 7 3 4 2 3" xfId="57364"/>
    <cellStyle name="Normal 2 7 3 4 3" xfId="30025"/>
    <cellStyle name="Normal 2 7 3 4 4" xfId="49086"/>
    <cellStyle name="Normal 2 7 3 5" xfId="5477"/>
    <cellStyle name="Normal 2 7 3 5 2" xfId="24561"/>
    <cellStyle name="Normal 2 7 3 5 3" xfId="43622"/>
    <cellStyle name="Normal 2 7 3 6" xfId="13777"/>
    <cellStyle name="Normal 2 7 3 6 2" xfId="32839"/>
    <cellStyle name="Normal 2 7 3 6 3" xfId="51900"/>
    <cellStyle name="Normal 2 7 3 7" xfId="21747"/>
    <cellStyle name="Normal 2 7 3 8" xfId="40808"/>
    <cellStyle name="Normal 2 7 4" xfId="2426"/>
    <cellStyle name="Normal 2 7 4 2" xfId="8473"/>
    <cellStyle name="Normal 2 7 4 2 2" xfId="16753"/>
    <cellStyle name="Normal 2 7 4 2 2 2" xfId="35815"/>
    <cellStyle name="Normal 2 7 4 2 2 3" xfId="54876"/>
    <cellStyle name="Normal 2 7 4 2 3" xfId="27537"/>
    <cellStyle name="Normal 2 7 4 2 4" xfId="46598"/>
    <cellStyle name="Normal 2 7 4 3" xfId="10965"/>
    <cellStyle name="Normal 2 7 4 3 2" xfId="19243"/>
    <cellStyle name="Normal 2 7 4 3 2 2" xfId="38305"/>
    <cellStyle name="Normal 2 7 4 3 2 3" xfId="57366"/>
    <cellStyle name="Normal 2 7 4 3 3" xfId="30027"/>
    <cellStyle name="Normal 2 7 4 3 4" xfId="49088"/>
    <cellStyle name="Normal 2 7 4 4" xfId="5479"/>
    <cellStyle name="Normal 2 7 4 4 2" xfId="24563"/>
    <cellStyle name="Normal 2 7 4 4 3" xfId="43624"/>
    <cellStyle name="Normal 2 7 4 5" xfId="13779"/>
    <cellStyle name="Normal 2 7 4 5 2" xfId="32841"/>
    <cellStyle name="Normal 2 7 4 5 3" xfId="51902"/>
    <cellStyle name="Normal 2 7 4 6" xfId="21749"/>
    <cellStyle name="Normal 2 7 4 7" xfId="40810"/>
    <cellStyle name="Normal 2 7 5" xfId="2427"/>
    <cellStyle name="Normal 2 7 5 2" xfId="8474"/>
    <cellStyle name="Normal 2 7 5 2 2" xfId="16754"/>
    <cellStyle name="Normal 2 7 5 2 2 2" xfId="35816"/>
    <cellStyle name="Normal 2 7 5 2 2 3" xfId="54877"/>
    <cellStyle name="Normal 2 7 5 2 3" xfId="27538"/>
    <cellStyle name="Normal 2 7 5 2 4" xfId="46599"/>
    <cellStyle name="Normal 2 7 5 3" xfId="10966"/>
    <cellStyle name="Normal 2 7 5 3 2" xfId="19244"/>
    <cellStyle name="Normal 2 7 5 3 2 2" xfId="38306"/>
    <cellStyle name="Normal 2 7 5 3 2 3" xfId="57367"/>
    <cellStyle name="Normal 2 7 5 3 3" xfId="30028"/>
    <cellStyle name="Normal 2 7 5 3 4" xfId="49089"/>
    <cellStyle name="Normal 2 7 5 4" xfId="5480"/>
    <cellStyle name="Normal 2 7 5 4 2" xfId="24564"/>
    <cellStyle name="Normal 2 7 5 4 3" xfId="43625"/>
    <cellStyle name="Normal 2 7 5 5" xfId="13780"/>
    <cellStyle name="Normal 2 7 5 5 2" xfId="32842"/>
    <cellStyle name="Normal 2 7 5 5 3" xfId="51903"/>
    <cellStyle name="Normal 2 7 5 6" xfId="21750"/>
    <cellStyle name="Normal 2 7 5 7" xfId="40811"/>
    <cellStyle name="Normal 2 7 6" xfId="5934"/>
    <cellStyle name="Normal 2 7 6 2" xfId="14216"/>
    <cellStyle name="Normal 2 7 6 2 2" xfId="33278"/>
    <cellStyle name="Normal 2 7 6 2 3" xfId="52339"/>
    <cellStyle name="Normal 2 7 6 3" xfId="25000"/>
    <cellStyle name="Normal 2 7 6 4" xfId="44061"/>
    <cellStyle name="Normal 2 7 7" xfId="8468"/>
    <cellStyle name="Normal 2 7 7 2" xfId="16748"/>
    <cellStyle name="Normal 2 7 7 2 2" xfId="35810"/>
    <cellStyle name="Normal 2 7 7 2 3" xfId="54871"/>
    <cellStyle name="Normal 2 7 7 3" xfId="27532"/>
    <cellStyle name="Normal 2 7 7 4" xfId="46593"/>
    <cellStyle name="Normal 2 7 8" xfId="10960"/>
    <cellStyle name="Normal 2 7 8 2" xfId="19238"/>
    <cellStyle name="Normal 2 7 8 2 2" xfId="38300"/>
    <cellStyle name="Normal 2 7 8 2 3" xfId="57361"/>
    <cellStyle name="Normal 2 7 8 3" xfId="30022"/>
    <cellStyle name="Normal 2 7 8 4" xfId="49083"/>
    <cellStyle name="Normal 2 7 9" xfId="5474"/>
    <cellStyle name="Normal 2 7 9 2" xfId="24558"/>
    <cellStyle name="Normal 2 7 9 3" xfId="43619"/>
    <cellStyle name="Normal 2 8" xfId="2428"/>
    <cellStyle name="Normal 2 8 10" xfId="21751"/>
    <cellStyle name="Normal 2 8 11" xfId="40812"/>
    <cellStyle name="Normal 2 8 2" xfId="2429"/>
    <cellStyle name="Normal 2 8 2 2" xfId="2430"/>
    <cellStyle name="Normal 2 8 2 2 2" xfId="8477"/>
    <cellStyle name="Normal 2 8 2 2 2 2" xfId="16757"/>
    <cellStyle name="Normal 2 8 2 2 2 2 2" xfId="35819"/>
    <cellStyle name="Normal 2 8 2 2 2 2 3" xfId="54880"/>
    <cellStyle name="Normal 2 8 2 2 2 3" xfId="27541"/>
    <cellStyle name="Normal 2 8 2 2 2 4" xfId="46602"/>
    <cellStyle name="Normal 2 8 2 2 3" xfId="10969"/>
    <cellStyle name="Normal 2 8 2 2 3 2" xfId="19247"/>
    <cellStyle name="Normal 2 8 2 2 3 2 2" xfId="38309"/>
    <cellStyle name="Normal 2 8 2 2 3 2 3" xfId="57370"/>
    <cellStyle name="Normal 2 8 2 2 3 3" xfId="30031"/>
    <cellStyle name="Normal 2 8 2 2 3 4" xfId="49092"/>
    <cellStyle name="Normal 2 8 2 2 4" xfId="5483"/>
    <cellStyle name="Normal 2 8 2 2 4 2" xfId="24567"/>
    <cellStyle name="Normal 2 8 2 2 4 3" xfId="43628"/>
    <cellStyle name="Normal 2 8 2 2 5" xfId="13783"/>
    <cellStyle name="Normal 2 8 2 2 5 2" xfId="32845"/>
    <cellStyle name="Normal 2 8 2 2 5 3" xfId="51906"/>
    <cellStyle name="Normal 2 8 2 2 6" xfId="21753"/>
    <cellStyle name="Normal 2 8 2 2 7" xfId="40814"/>
    <cellStyle name="Normal 2 8 2 3" xfId="8476"/>
    <cellStyle name="Normal 2 8 2 3 2" xfId="16756"/>
    <cellStyle name="Normal 2 8 2 3 2 2" xfId="35818"/>
    <cellStyle name="Normal 2 8 2 3 2 3" xfId="54879"/>
    <cellStyle name="Normal 2 8 2 3 3" xfId="27540"/>
    <cellStyle name="Normal 2 8 2 3 4" xfId="46601"/>
    <cellStyle name="Normal 2 8 2 4" xfId="10968"/>
    <cellStyle name="Normal 2 8 2 4 2" xfId="19246"/>
    <cellStyle name="Normal 2 8 2 4 2 2" xfId="38308"/>
    <cellStyle name="Normal 2 8 2 4 2 3" xfId="57369"/>
    <cellStyle name="Normal 2 8 2 4 3" xfId="30030"/>
    <cellStyle name="Normal 2 8 2 4 4" xfId="49091"/>
    <cellStyle name="Normal 2 8 2 5" xfId="5482"/>
    <cellStyle name="Normal 2 8 2 5 2" xfId="24566"/>
    <cellStyle name="Normal 2 8 2 5 3" xfId="43627"/>
    <cellStyle name="Normal 2 8 2 6" xfId="13782"/>
    <cellStyle name="Normal 2 8 2 6 2" xfId="32844"/>
    <cellStyle name="Normal 2 8 2 6 3" xfId="51905"/>
    <cellStyle name="Normal 2 8 2 7" xfId="21752"/>
    <cellStyle name="Normal 2 8 2 8" xfId="40813"/>
    <cellStyle name="Normal 2 8 3" xfId="2431"/>
    <cellStyle name="Normal 2 8 3 2" xfId="8478"/>
    <cellStyle name="Normal 2 8 3 2 2" xfId="16758"/>
    <cellStyle name="Normal 2 8 3 2 2 2" xfId="35820"/>
    <cellStyle name="Normal 2 8 3 2 2 3" xfId="54881"/>
    <cellStyle name="Normal 2 8 3 2 3" xfId="27542"/>
    <cellStyle name="Normal 2 8 3 2 4" xfId="46603"/>
    <cellStyle name="Normal 2 8 3 3" xfId="10970"/>
    <cellStyle name="Normal 2 8 3 3 2" xfId="19248"/>
    <cellStyle name="Normal 2 8 3 3 2 2" xfId="38310"/>
    <cellStyle name="Normal 2 8 3 3 2 3" xfId="57371"/>
    <cellStyle name="Normal 2 8 3 3 3" xfId="30032"/>
    <cellStyle name="Normal 2 8 3 3 4" xfId="49093"/>
    <cellStyle name="Normal 2 8 3 4" xfId="5484"/>
    <cellStyle name="Normal 2 8 3 4 2" xfId="24568"/>
    <cellStyle name="Normal 2 8 3 4 3" xfId="43629"/>
    <cellStyle name="Normal 2 8 3 5" xfId="13784"/>
    <cellStyle name="Normal 2 8 3 5 2" xfId="32846"/>
    <cellStyle name="Normal 2 8 3 5 3" xfId="51907"/>
    <cellStyle name="Normal 2 8 3 6" xfId="21754"/>
    <cellStyle name="Normal 2 8 3 7" xfId="40815"/>
    <cellStyle name="Normal 2 8 4" xfId="2432"/>
    <cellStyle name="Normal 2 8 4 2" xfId="8479"/>
    <cellStyle name="Normal 2 8 4 2 2" xfId="16759"/>
    <cellStyle name="Normal 2 8 4 2 2 2" xfId="35821"/>
    <cellStyle name="Normal 2 8 4 2 2 3" xfId="54882"/>
    <cellStyle name="Normal 2 8 4 2 3" xfId="27543"/>
    <cellStyle name="Normal 2 8 4 2 4" xfId="46604"/>
    <cellStyle name="Normal 2 8 4 3" xfId="10971"/>
    <cellStyle name="Normal 2 8 4 3 2" xfId="19249"/>
    <cellStyle name="Normal 2 8 4 3 2 2" xfId="38311"/>
    <cellStyle name="Normal 2 8 4 3 2 3" xfId="57372"/>
    <cellStyle name="Normal 2 8 4 3 3" xfId="30033"/>
    <cellStyle name="Normal 2 8 4 3 4" xfId="49094"/>
    <cellStyle name="Normal 2 8 4 4" xfId="5485"/>
    <cellStyle name="Normal 2 8 4 4 2" xfId="24569"/>
    <cellStyle name="Normal 2 8 4 4 3" xfId="43630"/>
    <cellStyle name="Normal 2 8 4 5" xfId="13785"/>
    <cellStyle name="Normal 2 8 4 5 2" xfId="32847"/>
    <cellStyle name="Normal 2 8 4 5 3" xfId="51908"/>
    <cellStyle name="Normal 2 8 4 6" xfId="21755"/>
    <cellStyle name="Normal 2 8 4 7" xfId="40816"/>
    <cellStyle name="Normal 2 8 5" xfId="5718"/>
    <cellStyle name="Normal 2 8 5 2" xfId="14004"/>
    <cellStyle name="Normal 2 8 5 2 2" xfId="33066"/>
    <cellStyle name="Normal 2 8 5 2 3" xfId="52127"/>
    <cellStyle name="Normal 2 8 5 3" xfId="24788"/>
    <cellStyle name="Normal 2 8 5 4" xfId="43849"/>
    <cellStyle name="Normal 2 8 6" xfId="8475"/>
    <cellStyle name="Normal 2 8 6 2" xfId="16755"/>
    <cellStyle name="Normal 2 8 6 2 2" xfId="35817"/>
    <cellStyle name="Normal 2 8 6 2 3" xfId="54878"/>
    <cellStyle name="Normal 2 8 6 3" xfId="27539"/>
    <cellStyle name="Normal 2 8 6 4" xfId="46600"/>
    <cellStyle name="Normal 2 8 7" xfId="10967"/>
    <cellStyle name="Normal 2 8 7 2" xfId="19245"/>
    <cellStyle name="Normal 2 8 7 2 2" xfId="38307"/>
    <cellStyle name="Normal 2 8 7 2 3" xfId="57368"/>
    <cellStyle name="Normal 2 8 7 3" xfId="30029"/>
    <cellStyle name="Normal 2 8 7 4" xfId="49090"/>
    <cellStyle name="Normal 2 8 8" xfId="5481"/>
    <cellStyle name="Normal 2 8 8 2" xfId="24565"/>
    <cellStyle name="Normal 2 8 8 3" xfId="43626"/>
    <cellStyle name="Normal 2 8 9" xfId="13781"/>
    <cellStyle name="Normal 2 8 9 2" xfId="32843"/>
    <cellStyle name="Normal 2 8 9 3" xfId="51904"/>
    <cellStyle name="Normal 2 9" xfId="2433"/>
    <cellStyle name="Normal 2 9 2" xfId="2434"/>
    <cellStyle name="Normal 2 9 2 2" xfId="8481"/>
    <cellStyle name="Normal 2 9 2 2 2" xfId="16761"/>
    <cellStyle name="Normal 2 9 2 2 2 2" xfId="35823"/>
    <cellStyle name="Normal 2 9 2 2 2 3" xfId="54884"/>
    <cellStyle name="Normal 2 9 2 2 3" xfId="27545"/>
    <cellStyle name="Normal 2 9 2 2 4" xfId="46606"/>
    <cellStyle name="Normal 2 9 2 3" xfId="10973"/>
    <cellStyle name="Normal 2 9 2 3 2" xfId="19251"/>
    <cellStyle name="Normal 2 9 2 3 2 2" xfId="38313"/>
    <cellStyle name="Normal 2 9 2 3 2 3" xfId="57374"/>
    <cellStyle name="Normal 2 9 2 3 3" xfId="30035"/>
    <cellStyle name="Normal 2 9 2 3 4" xfId="49096"/>
    <cellStyle name="Normal 2 9 2 4" xfId="5487"/>
    <cellStyle name="Normal 2 9 2 4 2" xfId="24571"/>
    <cellStyle name="Normal 2 9 2 4 3" xfId="43632"/>
    <cellStyle name="Normal 2 9 2 5" xfId="13787"/>
    <cellStyle name="Normal 2 9 2 5 2" xfId="32849"/>
    <cellStyle name="Normal 2 9 2 5 3" xfId="51910"/>
    <cellStyle name="Normal 2 9 2 6" xfId="21757"/>
    <cellStyle name="Normal 2 9 2 7" xfId="40818"/>
    <cellStyle name="Normal 2 9 3" xfId="8480"/>
    <cellStyle name="Normal 2 9 3 2" xfId="16760"/>
    <cellStyle name="Normal 2 9 3 2 2" xfId="35822"/>
    <cellStyle name="Normal 2 9 3 2 3" xfId="54883"/>
    <cellStyle name="Normal 2 9 3 3" xfId="27544"/>
    <cellStyle name="Normal 2 9 3 4" xfId="46605"/>
    <cellStyle name="Normal 2 9 4" xfId="10972"/>
    <cellStyle name="Normal 2 9 4 2" xfId="19250"/>
    <cellStyle name="Normal 2 9 4 2 2" xfId="38312"/>
    <cellStyle name="Normal 2 9 4 2 3" xfId="57373"/>
    <cellStyle name="Normal 2 9 4 3" xfId="30034"/>
    <cellStyle name="Normal 2 9 4 4" xfId="49095"/>
    <cellStyle name="Normal 2 9 5" xfId="5486"/>
    <cellStyle name="Normal 2 9 5 2" xfId="24570"/>
    <cellStyle name="Normal 2 9 5 3" xfId="43631"/>
    <cellStyle name="Normal 2 9 6" xfId="13786"/>
    <cellStyle name="Normal 2 9 6 2" xfId="32848"/>
    <cellStyle name="Normal 2 9 6 3" xfId="51909"/>
    <cellStyle name="Normal 2 9 7" xfId="21756"/>
    <cellStyle name="Normal 2 9 8" xfId="40817"/>
    <cellStyle name="Normal 3" xfId="2435"/>
    <cellStyle name="Normal 3 2" xfId="2436"/>
    <cellStyle name="Normal 3 2 10" xfId="8482"/>
    <cellStyle name="Normal 3 2 10 2" xfId="16762"/>
    <cellStyle name="Normal 3 2 10 2 2" xfId="35824"/>
    <cellStyle name="Normal 3 2 10 2 3" xfId="54885"/>
    <cellStyle name="Normal 3 2 10 3" xfId="27546"/>
    <cellStyle name="Normal 3 2 10 4" xfId="46607"/>
    <cellStyle name="Normal 3 2 11" xfId="10974"/>
    <cellStyle name="Normal 3 2 11 2" xfId="19252"/>
    <cellStyle name="Normal 3 2 11 2 2" xfId="38314"/>
    <cellStyle name="Normal 3 2 11 2 3" xfId="57375"/>
    <cellStyle name="Normal 3 2 11 3" xfId="30036"/>
    <cellStyle name="Normal 3 2 11 4" xfId="49097"/>
    <cellStyle name="Normal 3 2 12" xfId="5489"/>
    <cellStyle name="Normal 3 2 12 2" xfId="24572"/>
    <cellStyle name="Normal 3 2 12 3" xfId="43633"/>
    <cellStyle name="Normal 3 2 13" xfId="13788"/>
    <cellStyle name="Normal 3 2 13 2" xfId="32850"/>
    <cellStyle name="Normal 3 2 13 3" xfId="51911"/>
    <cellStyle name="Normal 3 2 14" xfId="21758"/>
    <cellStyle name="Normal 3 2 15" xfId="40819"/>
    <cellStyle name="Normal 3 2 2" xfId="2437"/>
    <cellStyle name="Normal 3 2 2 10" xfId="13789"/>
    <cellStyle name="Normal 3 2 2 10 2" xfId="32851"/>
    <cellStyle name="Normal 3 2 2 10 3" xfId="51912"/>
    <cellStyle name="Normal 3 2 2 11" xfId="21759"/>
    <cellStyle name="Normal 3 2 2 12" xfId="40820"/>
    <cellStyle name="Normal 3 2 2 2" xfId="2438"/>
    <cellStyle name="Normal 3 2 2 2 2" xfId="2439"/>
    <cellStyle name="Normal 3 2 2 2 2 2" xfId="8485"/>
    <cellStyle name="Normal 3 2 2 2 2 2 2" xfId="16765"/>
    <cellStyle name="Normal 3 2 2 2 2 2 2 2" xfId="35827"/>
    <cellStyle name="Normal 3 2 2 2 2 2 2 3" xfId="54888"/>
    <cellStyle name="Normal 3 2 2 2 2 2 3" xfId="27549"/>
    <cellStyle name="Normal 3 2 2 2 2 2 4" xfId="46610"/>
    <cellStyle name="Normal 3 2 2 2 2 3" xfId="10977"/>
    <cellStyle name="Normal 3 2 2 2 2 3 2" xfId="19255"/>
    <cellStyle name="Normal 3 2 2 2 2 3 2 2" xfId="38317"/>
    <cellStyle name="Normal 3 2 2 2 2 3 2 3" xfId="57378"/>
    <cellStyle name="Normal 3 2 2 2 2 3 3" xfId="30039"/>
    <cellStyle name="Normal 3 2 2 2 2 3 4" xfId="49100"/>
    <cellStyle name="Normal 3 2 2 2 2 4" xfId="5492"/>
    <cellStyle name="Normal 3 2 2 2 2 4 2" xfId="24575"/>
    <cellStyle name="Normal 3 2 2 2 2 4 3" xfId="43636"/>
    <cellStyle name="Normal 3 2 2 2 2 5" xfId="13791"/>
    <cellStyle name="Normal 3 2 2 2 2 5 2" xfId="32853"/>
    <cellStyle name="Normal 3 2 2 2 2 5 3" xfId="51914"/>
    <cellStyle name="Normal 3 2 2 2 2 6" xfId="21761"/>
    <cellStyle name="Normal 3 2 2 2 2 7" xfId="40822"/>
    <cellStyle name="Normal 3 2 2 2 3" xfId="8484"/>
    <cellStyle name="Normal 3 2 2 2 3 2" xfId="16764"/>
    <cellStyle name="Normal 3 2 2 2 3 2 2" xfId="35826"/>
    <cellStyle name="Normal 3 2 2 2 3 2 3" xfId="54887"/>
    <cellStyle name="Normal 3 2 2 2 3 3" xfId="27548"/>
    <cellStyle name="Normal 3 2 2 2 3 4" xfId="46609"/>
    <cellStyle name="Normal 3 2 2 2 4" xfId="10976"/>
    <cellStyle name="Normal 3 2 2 2 4 2" xfId="19254"/>
    <cellStyle name="Normal 3 2 2 2 4 2 2" xfId="38316"/>
    <cellStyle name="Normal 3 2 2 2 4 2 3" xfId="57377"/>
    <cellStyle name="Normal 3 2 2 2 4 3" xfId="30038"/>
    <cellStyle name="Normal 3 2 2 2 4 4" xfId="49099"/>
    <cellStyle name="Normal 3 2 2 2 5" xfId="5491"/>
    <cellStyle name="Normal 3 2 2 2 5 2" xfId="24574"/>
    <cellStyle name="Normal 3 2 2 2 5 3" xfId="43635"/>
    <cellStyle name="Normal 3 2 2 2 6" xfId="13790"/>
    <cellStyle name="Normal 3 2 2 2 6 2" xfId="32852"/>
    <cellStyle name="Normal 3 2 2 2 6 3" xfId="51913"/>
    <cellStyle name="Normal 3 2 2 2 7" xfId="21760"/>
    <cellStyle name="Normal 3 2 2 2 8" xfId="40821"/>
    <cellStyle name="Normal 3 2 2 3" xfId="2440"/>
    <cellStyle name="Normal 3 2 2 3 2" xfId="2441"/>
    <cellStyle name="Normal 3 2 2 3 2 2" xfId="8487"/>
    <cellStyle name="Normal 3 2 2 3 2 2 2" xfId="16767"/>
    <cellStyle name="Normal 3 2 2 3 2 2 2 2" xfId="35829"/>
    <cellStyle name="Normal 3 2 2 3 2 2 2 3" xfId="54890"/>
    <cellStyle name="Normal 3 2 2 3 2 2 3" xfId="27551"/>
    <cellStyle name="Normal 3 2 2 3 2 2 4" xfId="46612"/>
    <cellStyle name="Normal 3 2 2 3 2 3" xfId="10979"/>
    <cellStyle name="Normal 3 2 2 3 2 3 2" xfId="19257"/>
    <cellStyle name="Normal 3 2 2 3 2 3 2 2" xfId="38319"/>
    <cellStyle name="Normal 3 2 2 3 2 3 2 3" xfId="57380"/>
    <cellStyle name="Normal 3 2 2 3 2 3 3" xfId="30041"/>
    <cellStyle name="Normal 3 2 2 3 2 3 4" xfId="49102"/>
    <cellStyle name="Normal 3 2 2 3 2 4" xfId="5494"/>
    <cellStyle name="Normal 3 2 2 3 2 4 2" xfId="24577"/>
    <cellStyle name="Normal 3 2 2 3 2 4 3" xfId="43638"/>
    <cellStyle name="Normal 3 2 2 3 2 5" xfId="13793"/>
    <cellStyle name="Normal 3 2 2 3 2 5 2" xfId="32855"/>
    <cellStyle name="Normal 3 2 2 3 2 5 3" xfId="51916"/>
    <cellStyle name="Normal 3 2 2 3 2 6" xfId="21763"/>
    <cellStyle name="Normal 3 2 2 3 2 7" xfId="40824"/>
    <cellStyle name="Normal 3 2 2 3 3" xfId="8486"/>
    <cellStyle name="Normal 3 2 2 3 3 2" xfId="16766"/>
    <cellStyle name="Normal 3 2 2 3 3 2 2" xfId="35828"/>
    <cellStyle name="Normal 3 2 2 3 3 2 3" xfId="54889"/>
    <cellStyle name="Normal 3 2 2 3 3 3" xfId="27550"/>
    <cellStyle name="Normal 3 2 2 3 3 4" xfId="46611"/>
    <cellStyle name="Normal 3 2 2 3 4" xfId="10978"/>
    <cellStyle name="Normal 3 2 2 3 4 2" xfId="19256"/>
    <cellStyle name="Normal 3 2 2 3 4 2 2" xfId="38318"/>
    <cellStyle name="Normal 3 2 2 3 4 2 3" xfId="57379"/>
    <cellStyle name="Normal 3 2 2 3 4 3" xfId="30040"/>
    <cellStyle name="Normal 3 2 2 3 4 4" xfId="49101"/>
    <cellStyle name="Normal 3 2 2 3 5" xfId="5493"/>
    <cellStyle name="Normal 3 2 2 3 5 2" xfId="24576"/>
    <cellStyle name="Normal 3 2 2 3 5 3" xfId="43637"/>
    <cellStyle name="Normal 3 2 2 3 6" xfId="13792"/>
    <cellStyle name="Normal 3 2 2 3 6 2" xfId="32854"/>
    <cellStyle name="Normal 3 2 2 3 6 3" xfId="51915"/>
    <cellStyle name="Normal 3 2 2 3 7" xfId="21762"/>
    <cellStyle name="Normal 3 2 2 3 8" xfId="40823"/>
    <cellStyle name="Normal 3 2 2 4" xfId="2442"/>
    <cellStyle name="Normal 3 2 2 4 2" xfId="8488"/>
    <cellStyle name="Normal 3 2 2 4 2 2" xfId="16768"/>
    <cellStyle name="Normal 3 2 2 4 2 2 2" xfId="35830"/>
    <cellStyle name="Normal 3 2 2 4 2 2 3" xfId="54891"/>
    <cellStyle name="Normal 3 2 2 4 2 3" xfId="27552"/>
    <cellStyle name="Normal 3 2 2 4 2 4" xfId="46613"/>
    <cellStyle name="Normal 3 2 2 4 3" xfId="10980"/>
    <cellStyle name="Normal 3 2 2 4 3 2" xfId="19258"/>
    <cellStyle name="Normal 3 2 2 4 3 2 2" xfId="38320"/>
    <cellStyle name="Normal 3 2 2 4 3 2 3" xfId="57381"/>
    <cellStyle name="Normal 3 2 2 4 3 3" xfId="30042"/>
    <cellStyle name="Normal 3 2 2 4 3 4" xfId="49103"/>
    <cellStyle name="Normal 3 2 2 4 4" xfId="5495"/>
    <cellStyle name="Normal 3 2 2 4 4 2" xfId="24578"/>
    <cellStyle name="Normal 3 2 2 4 4 3" xfId="43639"/>
    <cellStyle name="Normal 3 2 2 4 5" xfId="13794"/>
    <cellStyle name="Normal 3 2 2 4 5 2" xfId="32856"/>
    <cellStyle name="Normal 3 2 2 4 5 3" xfId="51917"/>
    <cellStyle name="Normal 3 2 2 4 6" xfId="21764"/>
    <cellStyle name="Normal 3 2 2 4 7" xfId="40825"/>
    <cellStyle name="Normal 3 2 2 5" xfId="2443"/>
    <cellStyle name="Normal 3 2 2 5 2" xfId="8489"/>
    <cellStyle name="Normal 3 2 2 5 2 2" xfId="16769"/>
    <cellStyle name="Normal 3 2 2 5 2 2 2" xfId="35831"/>
    <cellStyle name="Normal 3 2 2 5 2 2 3" xfId="54892"/>
    <cellStyle name="Normal 3 2 2 5 2 3" xfId="27553"/>
    <cellStyle name="Normal 3 2 2 5 2 4" xfId="46614"/>
    <cellStyle name="Normal 3 2 2 5 3" xfId="10981"/>
    <cellStyle name="Normal 3 2 2 5 3 2" xfId="19259"/>
    <cellStyle name="Normal 3 2 2 5 3 2 2" xfId="38321"/>
    <cellStyle name="Normal 3 2 2 5 3 2 3" xfId="57382"/>
    <cellStyle name="Normal 3 2 2 5 3 3" xfId="30043"/>
    <cellStyle name="Normal 3 2 2 5 3 4" xfId="49104"/>
    <cellStyle name="Normal 3 2 2 5 4" xfId="5496"/>
    <cellStyle name="Normal 3 2 2 5 4 2" xfId="24579"/>
    <cellStyle name="Normal 3 2 2 5 4 3" xfId="43640"/>
    <cellStyle name="Normal 3 2 2 5 5" xfId="13795"/>
    <cellStyle name="Normal 3 2 2 5 5 2" xfId="32857"/>
    <cellStyle name="Normal 3 2 2 5 5 3" xfId="51918"/>
    <cellStyle name="Normal 3 2 2 5 6" xfId="21765"/>
    <cellStyle name="Normal 3 2 2 5 7" xfId="40826"/>
    <cellStyle name="Normal 3 2 2 6" xfId="5866"/>
    <cellStyle name="Normal 3 2 2 6 2" xfId="14148"/>
    <cellStyle name="Normal 3 2 2 6 2 2" xfId="33210"/>
    <cellStyle name="Normal 3 2 2 6 2 3" xfId="52271"/>
    <cellStyle name="Normal 3 2 2 6 3" xfId="24932"/>
    <cellStyle name="Normal 3 2 2 6 4" xfId="43993"/>
    <cellStyle name="Normal 3 2 2 7" xfId="8483"/>
    <cellStyle name="Normal 3 2 2 7 2" xfId="16763"/>
    <cellStyle name="Normal 3 2 2 7 2 2" xfId="35825"/>
    <cellStyle name="Normal 3 2 2 7 2 3" xfId="54886"/>
    <cellStyle name="Normal 3 2 2 7 3" xfId="27547"/>
    <cellStyle name="Normal 3 2 2 7 4" xfId="46608"/>
    <cellStyle name="Normal 3 2 2 8" xfId="10975"/>
    <cellStyle name="Normal 3 2 2 8 2" xfId="19253"/>
    <cellStyle name="Normal 3 2 2 8 2 2" xfId="38315"/>
    <cellStyle name="Normal 3 2 2 8 2 3" xfId="57376"/>
    <cellStyle name="Normal 3 2 2 8 3" xfId="30037"/>
    <cellStyle name="Normal 3 2 2 8 4" xfId="49098"/>
    <cellStyle name="Normal 3 2 2 9" xfId="5490"/>
    <cellStyle name="Normal 3 2 2 9 2" xfId="24573"/>
    <cellStyle name="Normal 3 2 2 9 3" xfId="43634"/>
    <cellStyle name="Normal 3 2 3" xfId="2444"/>
    <cellStyle name="Normal 3 2 3 10" xfId="13796"/>
    <cellStyle name="Normal 3 2 3 10 2" xfId="32858"/>
    <cellStyle name="Normal 3 2 3 10 3" xfId="51919"/>
    <cellStyle name="Normal 3 2 3 11" xfId="21766"/>
    <cellStyle name="Normal 3 2 3 12" xfId="40827"/>
    <cellStyle name="Normal 3 2 3 2" xfId="2445"/>
    <cellStyle name="Normal 3 2 3 2 2" xfId="2446"/>
    <cellStyle name="Normal 3 2 3 2 2 2" xfId="8492"/>
    <cellStyle name="Normal 3 2 3 2 2 2 2" xfId="16772"/>
    <cellStyle name="Normal 3 2 3 2 2 2 2 2" xfId="35834"/>
    <cellStyle name="Normal 3 2 3 2 2 2 2 3" xfId="54895"/>
    <cellStyle name="Normal 3 2 3 2 2 2 3" xfId="27556"/>
    <cellStyle name="Normal 3 2 3 2 2 2 4" xfId="46617"/>
    <cellStyle name="Normal 3 2 3 2 2 3" xfId="10984"/>
    <cellStyle name="Normal 3 2 3 2 2 3 2" xfId="19262"/>
    <cellStyle name="Normal 3 2 3 2 2 3 2 2" xfId="38324"/>
    <cellStyle name="Normal 3 2 3 2 2 3 2 3" xfId="57385"/>
    <cellStyle name="Normal 3 2 3 2 2 3 3" xfId="30046"/>
    <cellStyle name="Normal 3 2 3 2 2 3 4" xfId="49107"/>
    <cellStyle name="Normal 3 2 3 2 2 4" xfId="5499"/>
    <cellStyle name="Normal 3 2 3 2 2 4 2" xfId="24582"/>
    <cellStyle name="Normal 3 2 3 2 2 4 3" xfId="43643"/>
    <cellStyle name="Normal 3 2 3 2 2 5" xfId="13798"/>
    <cellStyle name="Normal 3 2 3 2 2 5 2" xfId="32860"/>
    <cellStyle name="Normal 3 2 3 2 2 5 3" xfId="51921"/>
    <cellStyle name="Normal 3 2 3 2 2 6" xfId="21768"/>
    <cellStyle name="Normal 3 2 3 2 2 7" xfId="40829"/>
    <cellStyle name="Normal 3 2 3 2 3" xfId="8491"/>
    <cellStyle name="Normal 3 2 3 2 3 2" xfId="16771"/>
    <cellStyle name="Normal 3 2 3 2 3 2 2" xfId="35833"/>
    <cellStyle name="Normal 3 2 3 2 3 2 3" xfId="54894"/>
    <cellStyle name="Normal 3 2 3 2 3 3" xfId="27555"/>
    <cellStyle name="Normal 3 2 3 2 3 4" xfId="46616"/>
    <cellStyle name="Normal 3 2 3 2 4" xfId="10983"/>
    <cellStyle name="Normal 3 2 3 2 4 2" xfId="19261"/>
    <cellStyle name="Normal 3 2 3 2 4 2 2" xfId="38323"/>
    <cellStyle name="Normal 3 2 3 2 4 2 3" xfId="57384"/>
    <cellStyle name="Normal 3 2 3 2 4 3" xfId="30045"/>
    <cellStyle name="Normal 3 2 3 2 4 4" xfId="49106"/>
    <cellStyle name="Normal 3 2 3 2 5" xfId="5498"/>
    <cellStyle name="Normal 3 2 3 2 5 2" xfId="24581"/>
    <cellStyle name="Normal 3 2 3 2 5 3" xfId="43642"/>
    <cellStyle name="Normal 3 2 3 2 6" xfId="13797"/>
    <cellStyle name="Normal 3 2 3 2 6 2" xfId="32859"/>
    <cellStyle name="Normal 3 2 3 2 6 3" xfId="51920"/>
    <cellStyle name="Normal 3 2 3 2 7" xfId="21767"/>
    <cellStyle name="Normal 3 2 3 2 8" xfId="40828"/>
    <cellStyle name="Normal 3 2 3 3" xfId="2447"/>
    <cellStyle name="Normal 3 2 3 3 2" xfId="2448"/>
    <cellStyle name="Normal 3 2 3 3 2 2" xfId="8494"/>
    <cellStyle name="Normal 3 2 3 3 2 2 2" xfId="16774"/>
    <cellStyle name="Normal 3 2 3 3 2 2 2 2" xfId="35836"/>
    <cellStyle name="Normal 3 2 3 3 2 2 2 3" xfId="54897"/>
    <cellStyle name="Normal 3 2 3 3 2 2 3" xfId="27558"/>
    <cellStyle name="Normal 3 2 3 3 2 2 4" xfId="46619"/>
    <cellStyle name="Normal 3 2 3 3 2 3" xfId="10986"/>
    <cellStyle name="Normal 3 2 3 3 2 3 2" xfId="19264"/>
    <cellStyle name="Normal 3 2 3 3 2 3 2 2" xfId="38326"/>
    <cellStyle name="Normal 3 2 3 3 2 3 2 3" xfId="57387"/>
    <cellStyle name="Normal 3 2 3 3 2 3 3" xfId="30048"/>
    <cellStyle name="Normal 3 2 3 3 2 3 4" xfId="49109"/>
    <cellStyle name="Normal 3 2 3 3 2 4" xfId="5501"/>
    <cellStyle name="Normal 3 2 3 3 2 4 2" xfId="24584"/>
    <cellStyle name="Normal 3 2 3 3 2 4 3" xfId="43645"/>
    <cellStyle name="Normal 3 2 3 3 2 5" xfId="13800"/>
    <cellStyle name="Normal 3 2 3 3 2 5 2" xfId="32862"/>
    <cellStyle name="Normal 3 2 3 3 2 5 3" xfId="51923"/>
    <cellStyle name="Normal 3 2 3 3 2 6" xfId="21770"/>
    <cellStyle name="Normal 3 2 3 3 2 7" xfId="40831"/>
    <cellStyle name="Normal 3 2 3 3 3" xfId="8493"/>
    <cellStyle name="Normal 3 2 3 3 3 2" xfId="16773"/>
    <cellStyle name="Normal 3 2 3 3 3 2 2" xfId="35835"/>
    <cellStyle name="Normal 3 2 3 3 3 2 3" xfId="54896"/>
    <cellStyle name="Normal 3 2 3 3 3 3" xfId="27557"/>
    <cellStyle name="Normal 3 2 3 3 3 4" xfId="46618"/>
    <cellStyle name="Normal 3 2 3 3 4" xfId="10985"/>
    <cellStyle name="Normal 3 2 3 3 4 2" xfId="19263"/>
    <cellStyle name="Normal 3 2 3 3 4 2 2" xfId="38325"/>
    <cellStyle name="Normal 3 2 3 3 4 2 3" xfId="57386"/>
    <cellStyle name="Normal 3 2 3 3 4 3" xfId="30047"/>
    <cellStyle name="Normal 3 2 3 3 4 4" xfId="49108"/>
    <cellStyle name="Normal 3 2 3 3 5" xfId="5500"/>
    <cellStyle name="Normal 3 2 3 3 5 2" xfId="24583"/>
    <cellStyle name="Normal 3 2 3 3 5 3" xfId="43644"/>
    <cellStyle name="Normal 3 2 3 3 6" xfId="13799"/>
    <cellStyle name="Normal 3 2 3 3 6 2" xfId="32861"/>
    <cellStyle name="Normal 3 2 3 3 6 3" xfId="51922"/>
    <cellStyle name="Normal 3 2 3 3 7" xfId="21769"/>
    <cellStyle name="Normal 3 2 3 3 8" xfId="40830"/>
    <cellStyle name="Normal 3 2 3 4" xfId="2449"/>
    <cellStyle name="Normal 3 2 3 4 2" xfId="8495"/>
    <cellStyle name="Normal 3 2 3 4 2 2" xfId="16775"/>
    <cellStyle name="Normal 3 2 3 4 2 2 2" xfId="35837"/>
    <cellStyle name="Normal 3 2 3 4 2 2 3" xfId="54898"/>
    <cellStyle name="Normal 3 2 3 4 2 3" xfId="27559"/>
    <cellStyle name="Normal 3 2 3 4 2 4" xfId="46620"/>
    <cellStyle name="Normal 3 2 3 4 3" xfId="10987"/>
    <cellStyle name="Normal 3 2 3 4 3 2" xfId="19265"/>
    <cellStyle name="Normal 3 2 3 4 3 2 2" xfId="38327"/>
    <cellStyle name="Normal 3 2 3 4 3 2 3" xfId="57388"/>
    <cellStyle name="Normal 3 2 3 4 3 3" xfId="30049"/>
    <cellStyle name="Normal 3 2 3 4 3 4" xfId="49110"/>
    <cellStyle name="Normal 3 2 3 4 4" xfId="5502"/>
    <cellStyle name="Normal 3 2 3 4 4 2" xfId="24585"/>
    <cellStyle name="Normal 3 2 3 4 4 3" xfId="43646"/>
    <cellStyle name="Normal 3 2 3 4 5" xfId="13801"/>
    <cellStyle name="Normal 3 2 3 4 5 2" xfId="32863"/>
    <cellStyle name="Normal 3 2 3 4 5 3" xfId="51924"/>
    <cellStyle name="Normal 3 2 3 4 6" xfId="21771"/>
    <cellStyle name="Normal 3 2 3 4 7" xfId="40832"/>
    <cellStyle name="Normal 3 2 3 5" xfId="2450"/>
    <cellStyle name="Normal 3 2 3 5 2" xfId="8496"/>
    <cellStyle name="Normal 3 2 3 5 2 2" xfId="16776"/>
    <cellStyle name="Normal 3 2 3 5 2 2 2" xfId="35838"/>
    <cellStyle name="Normal 3 2 3 5 2 2 3" xfId="54899"/>
    <cellStyle name="Normal 3 2 3 5 2 3" xfId="27560"/>
    <cellStyle name="Normal 3 2 3 5 2 4" xfId="46621"/>
    <cellStyle name="Normal 3 2 3 5 3" xfId="10988"/>
    <cellStyle name="Normal 3 2 3 5 3 2" xfId="19266"/>
    <cellStyle name="Normal 3 2 3 5 3 2 2" xfId="38328"/>
    <cellStyle name="Normal 3 2 3 5 3 2 3" xfId="57389"/>
    <cellStyle name="Normal 3 2 3 5 3 3" xfId="30050"/>
    <cellStyle name="Normal 3 2 3 5 3 4" xfId="49111"/>
    <cellStyle name="Normal 3 2 3 5 4" xfId="5503"/>
    <cellStyle name="Normal 3 2 3 5 4 2" xfId="24586"/>
    <cellStyle name="Normal 3 2 3 5 4 3" xfId="43647"/>
    <cellStyle name="Normal 3 2 3 5 5" xfId="13802"/>
    <cellStyle name="Normal 3 2 3 5 5 2" xfId="32864"/>
    <cellStyle name="Normal 3 2 3 5 5 3" xfId="51925"/>
    <cellStyle name="Normal 3 2 3 5 6" xfId="21772"/>
    <cellStyle name="Normal 3 2 3 5 7" xfId="40833"/>
    <cellStyle name="Normal 3 2 3 6" xfId="5964"/>
    <cellStyle name="Normal 3 2 3 6 2" xfId="14246"/>
    <cellStyle name="Normal 3 2 3 6 2 2" xfId="33308"/>
    <cellStyle name="Normal 3 2 3 6 2 3" xfId="52369"/>
    <cellStyle name="Normal 3 2 3 6 3" xfId="25030"/>
    <cellStyle name="Normal 3 2 3 6 4" xfId="44091"/>
    <cellStyle name="Normal 3 2 3 7" xfId="8490"/>
    <cellStyle name="Normal 3 2 3 7 2" xfId="16770"/>
    <cellStyle name="Normal 3 2 3 7 2 2" xfId="35832"/>
    <cellStyle name="Normal 3 2 3 7 2 3" xfId="54893"/>
    <cellStyle name="Normal 3 2 3 7 3" xfId="27554"/>
    <cellStyle name="Normal 3 2 3 7 4" xfId="46615"/>
    <cellStyle name="Normal 3 2 3 8" xfId="10982"/>
    <cellStyle name="Normal 3 2 3 8 2" xfId="19260"/>
    <cellStyle name="Normal 3 2 3 8 2 2" xfId="38322"/>
    <cellStyle name="Normal 3 2 3 8 2 3" xfId="57383"/>
    <cellStyle name="Normal 3 2 3 8 3" xfId="30044"/>
    <cellStyle name="Normal 3 2 3 8 4" xfId="49105"/>
    <cellStyle name="Normal 3 2 3 9" xfId="5497"/>
    <cellStyle name="Normal 3 2 3 9 2" xfId="24580"/>
    <cellStyle name="Normal 3 2 3 9 3" xfId="43641"/>
    <cellStyle name="Normal 3 2 4" xfId="2451"/>
    <cellStyle name="Normal 3 2 4 10" xfId="21773"/>
    <cellStyle name="Normal 3 2 4 11" xfId="40834"/>
    <cellStyle name="Normal 3 2 4 2" xfId="2452"/>
    <cellStyle name="Normal 3 2 4 2 2" xfId="2453"/>
    <cellStyle name="Normal 3 2 4 2 2 2" xfId="8499"/>
    <cellStyle name="Normal 3 2 4 2 2 2 2" xfId="16779"/>
    <cellStyle name="Normal 3 2 4 2 2 2 2 2" xfId="35841"/>
    <cellStyle name="Normal 3 2 4 2 2 2 2 3" xfId="54902"/>
    <cellStyle name="Normal 3 2 4 2 2 2 3" xfId="27563"/>
    <cellStyle name="Normal 3 2 4 2 2 2 4" xfId="46624"/>
    <cellStyle name="Normal 3 2 4 2 2 3" xfId="10991"/>
    <cellStyle name="Normal 3 2 4 2 2 3 2" xfId="19269"/>
    <cellStyle name="Normal 3 2 4 2 2 3 2 2" xfId="38331"/>
    <cellStyle name="Normal 3 2 4 2 2 3 2 3" xfId="57392"/>
    <cellStyle name="Normal 3 2 4 2 2 3 3" xfId="30053"/>
    <cellStyle name="Normal 3 2 4 2 2 3 4" xfId="49114"/>
    <cellStyle name="Normal 3 2 4 2 2 4" xfId="5506"/>
    <cellStyle name="Normal 3 2 4 2 2 4 2" xfId="24589"/>
    <cellStyle name="Normal 3 2 4 2 2 4 3" xfId="43650"/>
    <cellStyle name="Normal 3 2 4 2 2 5" xfId="13805"/>
    <cellStyle name="Normal 3 2 4 2 2 5 2" xfId="32867"/>
    <cellStyle name="Normal 3 2 4 2 2 5 3" xfId="51928"/>
    <cellStyle name="Normal 3 2 4 2 2 6" xfId="21775"/>
    <cellStyle name="Normal 3 2 4 2 2 7" xfId="40836"/>
    <cellStyle name="Normal 3 2 4 2 3" xfId="8498"/>
    <cellStyle name="Normal 3 2 4 2 3 2" xfId="16778"/>
    <cellStyle name="Normal 3 2 4 2 3 2 2" xfId="35840"/>
    <cellStyle name="Normal 3 2 4 2 3 2 3" xfId="54901"/>
    <cellStyle name="Normal 3 2 4 2 3 3" xfId="27562"/>
    <cellStyle name="Normal 3 2 4 2 3 4" xfId="46623"/>
    <cellStyle name="Normal 3 2 4 2 4" xfId="10990"/>
    <cellStyle name="Normal 3 2 4 2 4 2" xfId="19268"/>
    <cellStyle name="Normal 3 2 4 2 4 2 2" xfId="38330"/>
    <cellStyle name="Normal 3 2 4 2 4 2 3" xfId="57391"/>
    <cellStyle name="Normal 3 2 4 2 4 3" xfId="30052"/>
    <cellStyle name="Normal 3 2 4 2 4 4" xfId="49113"/>
    <cellStyle name="Normal 3 2 4 2 5" xfId="5505"/>
    <cellStyle name="Normal 3 2 4 2 5 2" xfId="24588"/>
    <cellStyle name="Normal 3 2 4 2 5 3" xfId="43649"/>
    <cellStyle name="Normal 3 2 4 2 6" xfId="13804"/>
    <cellStyle name="Normal 3 2 4 2 6 2" xfId="32866"/>
    <cellStyle name="Normal 3 2 4 2 6 3" xfId="51927"/>
    <cellStyle name="Normal 3 2 4 2 7" xfId="21774"/>
    <cellStyle name="Normal 3 2 4 2 8" xfId="40835"/>
    <cellStyle name="Normal 3 2 4 3" xfId="2454"/>
    <cellStyle name="Normal 3 2 4 3 2" xfId="8500"/>
    <cellStyle name="Normal 3 2 4 3 2 2" xfId="16780"/>
    <cellStyle name="Normal 3 2 4 3 2 2 2" xfId="35842"/>
    <cellStyle name="Normal 3 2 4 3 2 2 3" xfId="54903"/>
    <cellStyle name="Normal 3 2 4 3 2 3" xfId="27564"/>
    <cellStyle name="Normal 3 2 4 3 2 4" xfId="46625"/>
    <cellStyle name="Normal 3 2 4 3 3" xfId="10992"/>
    <cellStyle name="Normal 3 2 4 3 3 2" xfId="19270"/>
    <cellStyle name="Normal 3 2 4 3 3 2 2" xfId="38332"/>
    <cellStyle name="Normal 3 2 4 3 3 2 3" xfId="57393"/>
    <cellStyle name="Normal 3 2 4 3 3 3" xfId="30054"/>
    <cellStyle name="Normal 3 2 4 3 3 4" xfId="49115"/>
    <cellStyle name="Normal 3 2 4 3 4" xfId="5507"/>
    <cellStyle name="Normal 3 2 4 3 4 2" xfId="24590"/>
    <cellStyle name="Normal 3 2 4 3 4 3" xfId="43651"/>
    <cellStyle name="Normal 3 2 4 3 5" xfId="13806"/>
    <cellStyle name="Normal 3 2 4 3 5 2" xfId="32868"/>
    <cellStyle name="Normal 3 2 4 3 5 3" xfId="51929"/>
    <cellStyle name="Normal 3 2 4 3 6" xfId="21776"/>
    <cellStyle name="Normal 3 2 4 3 7" xfId="40837"/>
    <cellStyle name="Normal 3 2 4 4" xfId="2455"/>
    <cellStyle name="Normal 3 2 4 4 2" xfId="8501"/>
    <cellStyle name="Normal 3 2 4 4 2 2" xfId="16781"/>
    <cellStyle name="Normal 3 2 4 4 2 2 2" xfId="35843"/>
    <cellStyle name="Normal 3 2 4 4 2 2 3" xfId="54904"/>
    <cellStyle name="Normal 3 2 4 4 2 3" xfId="27565"/>
    <cellStyle name="Normal 3 2 4 4 2 4" xfId="46626"/>
    <cellStyle name="Normal 3 2 4 4 3" xfId="10993"/>
    <cellStyle name="Normal 3 2 4 4 3 2" xfId="19271"/>
    <cellStyle name="Normal 3 2 4 4 3 2 2" xfId="38333"/>
    <cellStyle name="Normal 3 2 4 4 3 2 3" xfId="57394"/>
    <cellStyle name="Normal 3 2 4 4 3 3" xfId="30055"/>
    <cellStyle name="Normal 3 2 4 4 3 4" xfId="49116"/>
    <cellStyle name="Normal 3 2 4 4 4" xfId="5508"/>
    <cellStyle name="Normal 3 2 4 4 4 2" xfId="24591"/>
    <cellStyle name="Normal 3 2 4 4 4 3" xfId="43652"/>
    <cellStyle name="Normal 3 2 4 4 5" xfId="13807"/>
    <cellStyle name="Normal 3 2 4 4 5 2" xfId="32869"/>
    <cellStyle name="Normal 3 2 4 4 5 3" xfId="51930"/>
    <cellStyle name="Normal 3 2 4 4 6" xfId="21777"/>
    <cellStyle name="Normal 3 2 4 4 7" xfId="40838"/>
    <cellStyle name="Normal 3 2 4 5" xfId="5780"/>
    <cellStyle name="Normal 3 2 4 5 2" xfId="14062"/>
    <cellStyle name="Normal 3 2 4 5 2 2" xfId="33124"/>
    <cellStyle name="Normal 3 2 4 5 2 3" xfId="52185"/>
    <cellStyle name="Normal 3 2 4 5 3" xfId="24846"/>
    <cellStyle name="Normal 3 2 4 5 4" xfId="43907"/>
    <cellStyle name="Normal 3 2 4 6" xfId="8497"/>
    <cellStyle name="Normal 3 2 4 6 2" xfId="16777"/>
    <cellStyle name="Normal 3 2 4 6 2 2" xfId="35839"/>
    <cellStyle name="Normal 3 2 4 6 2 3" xfId="54900"/>
    <cellStyle name="Normal 3 2 4 6 3" xfId="27561"/>
    <cellStyle name="Normal 3 2 4 6 4" xfId="46622"/>
    <cellStyle name="Normal 3 2 4 7" xfId="10989"/>
    <cellStyle name="Normal 3 2 4 7 2" xfId="19267"/>
    <cellStyle name="Normal 3 2 4 7 2 2" xfId="38329"/>
    <cellStyle name="Normal 3 2 4 7 2 3" xfId="57390"/>
    <cellStyle name="Normal 3 2 4 7 3" xfId="30051"/>
    <cellStyle name="Normal 3 2 4 7 4" xfId="49112"/>
    <cellStyle name="Normal 3 2 4 8" xfId="5504"/>
    <cellStyle name="Normal 3 2 4 8 2" xfId="24587"/>
    <cellStyle name="Normal 3 2 4 8 3" xfId="43648"/>
    <cellStyle name="Normal 3 2 4 9" xfId="13803"/>
    <cellStyle name="Normal 3 2 4 9 2" xfId="32865"/>
    <cellStyle name="Normal 3 2 4 9 3" xfId="51926"/>
    <cellStyle name="Normal 3 2 5" xfId="2456"/>
    <cellStyle name="Normal 3 2 5 2" xfId="2457"/>
    <cellStyle name="Normal 3 2 5 2 2" xfId="8503"/>
    <cellStyle name="Normal 3 2 5 2 2 2" xfId="16783"/>
    <cellStyle name="Normal 3 2 5 2 2 2 2" xfId="35845"/>
    <cellStyle name="Normal 3 2 5 2 2 2 3" xfId="54906"/>
    <cellStyle name="Normal 3 2 5 2 2 3" xfId="27567"/>
    <cellStyle name="Normal 3 2 5 2 2 4" xfId="46628"/>
    <cellStyle name="Normal 3 2 5 2 3" xfId="10995"/>
    <cellStyle name="Normal 3 2 5 2 3 2" xfId="19273"/>
    <cellStyle name="Normal 3 2 5 2 3 2 2" xfId="38335"/>
    <cellStyle name="Normal 3 2 5 2 3 2 3" xfId="57396"/>
    <cellStyle name="Normal 3 2 5 2 3 3" xfId="30057"/>
    <cellStyle name="Normal 3 2 5 2 3 4" xfId="49118"/>
    <cellStyle name="Normal 3 2 5 2 4" xfId="5510"/>
    <cellStyle name="Normal 3 2 5 2 4 2" xfId="24593"/>
    <cellStyle name="Normal 3 2 5 2 4 3" xfId="43654"/>
    <cellStyle name="Normal 3 2 5 2 5" xfId="13809"/>
    <cellStyle name="Normal 3 2 5 2 5 2" xfId="32871"/>
    <cellStyle name="Normal 3 2 5 2 5 3" xfId="51932"/>
    <cellStyle name="Normal 3 2 5 2 6" xfId="21779"/>
    <cellStyle name="Normal 3 2 5 2 7" xfId="40840"/>
    <cellStyle name="Normal 3 2 5 3" xfId="8502"/>
    <cellStyle name="Normal 3 2 5 3 2" xfId="16782"/>
    <cellStyle name="Normal 3 2 5 3 2 2" xfId="35844"/>
    <cellStyle name="Normal 3 2 5 3 2 3" xfId="54905"/>
    <cellStyle name="Normal 3 2 5 3 3" xfId="27566"/>
    <cellStyle name="Normal 3 2 5 3 4" xfId="46627"/>
    <cellStyle name="Normal 3 2 5 4" xfId="10994"/>
    <cellStyle name="Normal 3 2 5 4 2" xfId="19272"/>
    <cellStyle name="Normal 3 2 5 4 2 2" xfId="38334"/>
    <cellStyle name="Normal 3 2 5 4 2 3" xfId="57395"/>
    <cellStyle name="Normal 3 2 5 4 3" xfId="30056"/>
    <cellStyle name="Normal 3 2 5 4 4" xfId="49117"/>
    <cellStyle name="Normal 3 2 5 5" xfId="5509"/>
    <cellStyle name="Normal 3 2 5 5 2" xfId="24592"/>
    <cellStyle name="Normal 3 2 5 5 3" xfId="43653"/>
    <cellStyle name="Normal 3 2 5 6" xfId="13808"/>
    <cellStyle name="Normal 3 2 5 6 2" xfId="32870"/>
    <cellStyle name="Normal 3 2 5 6 3" xfId="51931"/>
    <cellStyle name="Normal 3 2 5 7" xfId="21778"/>
    <cellStyle name="Normal 3 2 5 8" xfId="40839"/>
    <cellStyle name="Normal 3 2 6" xfId="2458"/>
    <cellStyle name="Normal 3 2 6 2" xfId="2459"/>
    <cellStyle name="Normal 3 2 6 2 2" xfId="8505"/>
    <cellStyle name="Normal 3 2 6 2 2 2" xfId="16785"/>
    <cellStyle name="Normal 3 2 6 2 2 2 2" xfId="35847"/>
    <cellStyle name="Normal 3 2 6 2 2 2 3" xfId="54908"/>
    <cellStyle name="Normal 3 2 6 2 2 3" xfId="27569"/>
    <cellStyle name="Normal 3 2 6 2 2 4" xfId="46630"/>
    <cellStyle name="Normal 3 2 6 2 3" xfId="10997"/>
    <cellStyle name="Normal 3 2 6 2 3 2" xfId="19275"/>
    <cellStyle name="Normal 3 2 6 2 3 2 2" xfId="38337"/>
    <cellStyle name="Normal 3 2 6 2 3 2 3" xfId="57398"/>
    <cellStyle name="Normal 3 2 6 2 3 3" xfId="30059"/>
    <cellStyle name="Normal 3 2 6 2 3 4" xfId="49120"/>
    <cellStyle name="Normal 3 2 6 2 4" xfId="5512"/>
    <cellStyle name="Normal 3 2 6 2 4 2" xfId="24595"/>
    <cellStyle name="Normal 3 2 6 2 4 3" xfId="43656"/>
    <cellStyle name="Normal 3 2 6 2 5" xfId="13811"/>
    <cellStyle name="Normal 3 2 6 2 5 2" xfId="32873"/>
    <cellStyle name="Normal 3 2 6 2 5 3" xfId="51934"/>
    <cellStyle name="Normal 3 2 6 2 6" xfId="21781"/>
    <cellStyle name="Normal 3 2 6 2 7" xfId="40842"/>
    <cellStyle name="Normal 3 2 6 3" xfId="8504"/>
    <cellStyle name="Normal 3 2 6 3 2" xfId="16784"/>
    <cellStyle name="Normal 3 2 6 3 2 2" xfId="35846"/>
    <cellStyle name="Normal 3 2 6 3 2 3" xfId="54907"/>
    <cellStyle name="Normal 3 2 6 3 3" xfId="27568"/>
    <cellStyle name="Normal 3 2 6 3 4" xfId="46629"/>
    <cellStyle name="Normal 3 2 6 4" xfId="10996"/>
    <cellStyle name="Normal 3 2 6 4 2" xfId="19274"/>
    <cellStyle name="Normal 3 2 6 4 2 2" xfId="38336"/>
    <cellStyle name="Normal 3 2 6 4 2 3" xfId="57397"/>
    <cellStyle name="Normal 3 2 6 4 3" xfId="30058"/>
    <cellStyle name="Normal 3 2 6 4 4" xfId="49119"/>
    <cellStyle name="Normal 3 2 6 5" xfId="5511"/>
    <cellStyle name="Normal 3 2 6 5 2" xfId="24594"/>
    <cellStyle name="Normal 3 2 6 5 3" xfId="43655"/>
    <cellStyle name="Normal 3 2 6 6" xfId="13810"/>
    <cellStyle name="Normal 3 2 6 6 2" xfId="32872"/>
    <cellStyle name="Normal 3 2 6 6 3" xfId="51933"/>
    <cellStyle name="Normal 3 2 6 7" xfId="21780"/>
    <cellStyle name="Normal 3 2 6 8" xfId="40841"/>
    <cellStyle name="Normal 3 2 7" xfId="2460"/>
    <cellStyle name="Normal 3 2 7 2" xfId="8506"/>
    <cellStyle name="Normal 3 2 7 2 2" xfId="16786"/>
    <cellStyle name="Normal 3 2 7 2 2 2" xfId="35848"/>
    <cellStyle name="Normal 3 2 7 2 2 3" xfId="54909"/>
    <cellStyle name="Normal 3 2 7 2 3" xfId="27570"/>
    <cellStyle name="Normal 3 2 7 2 4" xfId="46631"/>
    <cellStyle name="Normal 3 2 7 3" xfId="10998"/>
    <cellStyle name="Normal 3 2 7 3 2" xfId="19276"/>
    <cellStyle name="Normal 3 2 7 3 2 2" xfId="38338"/>
    <cellStyle name="Normal 3 2 7 3 2 3" xfId="57399"/>
    <cellStyle name="Normal 3 2 7 3 3" xfId="30060"/>
    <cellStyle name="Normal 3 2 7 3 4" xfId="49121"/>
    <cellStyle name="Normal 3 2 7 4" xfId="5513"/>
    <cellStyle name="Normal 3 2 7 4 2" xfId="24596"/>
    <cellStyle name="Normal 3 2 7 4 3" xfId="43657"/>
    <cellStyle name="Normal 3 2 7 5" xfId="13812"/>
    <cellStyle name="Normal 3 2 7 5 2" xfId="32874"/>
    <cellStyle name="Normal 3 2 7 5 3" xfId="51935"/>
    <cellStyle name="Normal 3 2 7 6" xfId="21782"/>
    <cellStyle name="Normal 3 2 7 7" xfId="40843"/>
    <cellStyle name="Normal 3 2 8" xfId="2461"/>
    <cellStyle name="Normal 3 2 8 2" xfId="8507"/>
    <cellStyle name="Normal 3 2 8 2 2" xfId="16787"/>
    <cellStyle name="Normal 3 2 8 2 2 2" xfId="35849"/>
    <cellStyle name="Normal 3 2 8 2 2 3" xfId="54910"/>
    <cellStyle name="Normal 3 2 8 2 3" xfId="27571"/>
    <cellStyle name="Normal 3 2 8 2 4" xfId="46632"/>
    <cellStyle name="Normal 3 2 8 3" xfId="10999"/>
    <cellStyle name="Normal 3 2 8 3 2" xfId="19277"/>
    <cellStyle name="Normal 3 2 8 3 2 2" xfId="38339"/>
    <cellStyle name="Normal 3 2 8 3 2 3" xfId="57400"/>
    <cellStyle name="Normal 3 2 8 3 3" xfId="30061"/>
    <cellStyle name="Normal 3 2 8 3 4" xfId="49122"/>
    <cellStyle name="Normal 3 2 8 4" xfId="5514"/>
    <cellStyle name="Normal 3 2 8 4 2" xfId="24597"/>
    <cellStyle name="Normal 3 2 8 4 3" xfId="43658"/>
    <cellStyle name="Normal 3 2 8 5" xfId="13813"/>
    <cellStyle name="Normal 3 2 8 5 2" xfId="32875"/>
    <cellStyle name="Normal 3 2 8 5 3" xfId="51936"/>
    <cellStyle name="Normal 3 2 8 6" xfId="21783"/>
    <cellStyle name="Normal 3 2 8 7" xfId="40844"/>
    <cellStyle name="Normal 3 2 9" xfId="5664"/>
    <cellStyle name="Normal 3 2 9 2" xfId="13950"/>
    <cellStyle name="Normal 3 2 9 2 2" xfId="33012"/>
    <cellStyle name="Normal 3 2 9 2 3" xfId="52073"/>
    <cellStyle name="Normal 3 2 9 3" xfId="24734"/>
    <cellStyle name="Normal 3 2 9 4" xfId="43795"/>
    <cellStyle name="Normal 3 3" xfId="2462"/>
    <cellStyle name="Normal 3 3 10" xfId="8508"/>
    <cellStyle name="Normal 3 3 10 2" xfId="16788"/>
    <cellStyle name="Normal 3 3 10 2 2" xfId="35850"/>
    <cellStyle name="Normal 3 3 10 2 3" xfId="54911"/>
    <cellStyle name="Normal 3 3 10 3" xfId="27572"/>
    <cellStyle name="Normal 3 3 10 4" xfId="46633"/>
    <cellStyle name="Normal 3 3 11" xfId="11000"/>
    <cellStyle name="Normal 3 3 11 2" xfId="19278"/>
    <cellStyle name="Normal 3 3 11 2 2" xfId="38340"/>
    <cellStyle name="Normal 3 3 11 2 3" xfId="57401"/>
    <cellStyle name="Normal 3 3 11 3" xfId="30062"/>
    <cellStyle name="Normal 3 3 11 4" xfId="49123"/>
    <cellStyle name="Normal 3 3 12" xfId="5515"/>
    <cellStyle name="Normal 3 3 12 2" xfId="24598"/>
    <cellStyle name="Normal 3 3 12 3" xfId="43659"/>
    <cellStyle name="Normal 3 3 13" xfId="13814"/>
    <cellStyle name="Normal 3 3 13 2" xfId="32876"/>
    <cellStyle name="Normal 3 3 13 3" xfId="51937"/>
    <cellStyle name="Normal 3 3 14" xfId="21784"/>
    <cellStyle name="Normal 3 3 15" xfId="40845"/>
    <cellStyle name="Normal 3 3 2" xfId="2463"/>
    <cellStyle name="Normal 3 3 2 10" xfId="13815"/>
    <cellStyle name="Normal 3 3 2 10 2" xfId="32877"/>
    <cellStyle name="Normal 3 3 2 10 3" xfId="51938"/>
    <cellStyle name="Normal 3 3 2 11" xfId="21785"/>
    <cellStyle name="Normal 3 3 2 12" xfId="40846"/>
    <cellStyle name="Normal 3 3 2 2" xfId="2464"/>
    <cellStyle name="Normal 3 3 2 2 2" xfId="2465"/>
    <cellStyle name="Normal 3 3 2 2 2 2" xfId="8511"/>
    <cellStyle name="Normal 3 3 2 2 2 2 2" xfId="16791"/>
    <cellStyle name="Normal 3 3 2 2 2 2 2 2" xfId="35853"/>
    <cellStyle name="Normal 3 3 2 2 2 2 2 3" xfId="54914"/>
    <cellStyle name="Normal 3 3 2 2 2 2 3" xfId="27575"/>
    <cellStyle name="Normal 3 3 2 2 2 2 4" xfId="46636"/>
    <cellStyle name="Normal 3 3 2 2 2 3" xfId="11003"/>
    <cellStyle name="Normal 3 3 2 2 2 3 2" xfId="19281"/>
    <cellStyle name="Normal 3 3 2 2 2 3 2 2" xfId="38343"/>
    <cellStyle name="Normal 3 3 2 2 2 3 2 3" xfId="57404"/>
    <cellStyle name="Normal 3 3 2 2 2 3 3" xfId="30065"/>
    <cellStyle name="Normal 3 3 2 2 2 3 4" xfId="49126"/>
    <cellStyle name="Normal 3 3 2 2 2 4" xfId="5518"/>
    <cellStyle name="Normal 3 3 2 2 2 4 2" xfId="24601"/>
    <cellStyle name="Normal 3 3 2 2 2 4 3" xfId="43662"/>
    <cellStyle name="Normal 3 3 2 2 2 5" xfId="13817"/>
    <cellStyle name="Normal 3 3 2 2 2 5 2" xfId="32879"/>
    <cellStyle name="Normal 3 3 2 2 2 5 3" xfId="51940"/>
    <cellStyle name="Normal 3 3 2 2 2 6" xfId="21787"/>
    <cellStyle name="Normal 3 3 2 2 2 7" xfId="40848"/>
    <cellStyle name="Normal 3 3 2 2 3" xfId="8510"/>
    <cellStyle name="Normal 3 3 2 2 3 2" xfId="16790"/>
    <cellStyle name="Normal 3 3 2 2 3 2 2" xfId="35852"/>
    <cellStyle name="Normal 3 3 2 2 3 2 3" xfId="54913"/>
    <cellStyle name="Normal 3 3 2 2 3 3" xfId="27574"/>
    <cellStyle name="Normal 3 3 2 2 3 4" xfId="46635"/>
    <cellStyle name="Normal 3 3 2 2 4" xfId="11002"/>
    <cellStyle name="Normal 3 3 2 2 4 2" xfId="19280"/>
    <cellStyle name="Normal 3 3 2 2 4 2 2" xfId="38342"/>
    <cellStyle name="Normal 3 3 2 2 4 2 3" xfId="57403"/>
    <cellStyle name="Normal 3 3 2 2 4 3" xfId="30064"/>
    <cellStyle name="Normal 3 3 2 2 4 4" xfId="49125"/>
    <cellStyle name="Normal 3 3 2 2 5" xfId="5517"/>
    <cellStyle name="Normal 3 3 2 2 5 2" xfId="24600"/>
    <cellStyle name="Normal 3 3 2 2 5 3" xfId="43661"/>
    <cellStyle name="Normal 3 3 2 2 6" xfId="13816"/>
    <cellStyle name="Normal 3 3 2 2 6 2" xfId="32878"/>
    <cellStyle name="Normal 3 3 2 2 6 3" xfId="51939"/>
    <cellStyle name="Normal 3 3 2 2 7" xfId="21786"/>
    <cellStyle name="Normal 3 3 2 2 8" xfId="40847"/>
    <cellStyle name="Normal 3 3 2 3" xfId="2466"/>
    <cellStyle name="Normal 3 3 2 3 2" xfId="2467"/>
    <cellStyle name="Normal 3 3 2 3 2 2" xfId="8513"/>
    <cellStyle name="Normal 3 3 2 3 2 2 2" xfId="16793"/>
    <cellStyle name="Normal 3 3 2 3 2 2 2 2" xfId="35855"/>
    <cellStyle name="Normal 3 3 2 3 2 2 2 3" xfId="54916"/>
    <cellStyle name="Normal 3 3 2 3 2 2 3" xfId="27577"/>
    <cellStyle name="Normal 3 3 2 3 2 2 4" xfId="46638"/>
    <cellStyle name="Normal 3 3 2 3 2 3" xfId="11005"/>
    <cellStyle name="Normal 3 3 2 3 2 3 2" xfId="19283"/>
    <cellStyle name="Normal 3 3 2 3 2 3 2 2" xfId="38345"/>
    <cellStyle name="Normal 3 3 2 3 2 3 2 3" xfId="57406"/>
    <cellStyle name="Normal 3 3 2 3 2 3 3" xfId="30067"/>
    <cellStyle name="Normal 3 3 2 3 2 3 4" xfId="49128"/>
    <cellStyle name="Normal 3 3 2 3 2 4" xfId="5520"/>
    <cellStyle name="Normal 3 3 2 3 2 4 2" xfId="24603"/>
    <cellStyle name="Normal 3 3 2 3 2 4 3" xfId="43664"/>
    <cellStyle name="Normal 3 3 2 3 2 5" xfId="13819"/>
    <cellStyle name="Normal 3 3 2 3 2 5 2" xfId="32881"/>
    <cellStyle name="Normal 3 3 2 3 2 5 3" xfId="51942"/>
    <cellStyle name="Normal 3 3 2 3 2 6" xfId="21789"/>
    <cellStyle name="Normal 3 3 2 3 2 7" xfId="40850"/>
    <cellStyle name="Normal 3 3 2 3 3" xfId="8512"/>
    <cellStyle name="Normal 3 3 2 3 3 2" xfId="16792"/>
    <cellStyle name="Normal 3 3 2 3 3 2 2" xfId="35854"/>
    <cellStyle name="Normal 3 3 2 3 3 2 3" xfId="54915"/>
    <cellStyle name="Normal 3 3 2 3 3 3" xfId="27576"/>
    <cellStyle name="Normal 3 3 2 3 3 4" xfId="46637"/>
    <cellStyle name="Normal 3 3 2 3 4" xfId="11004"/>
    <cellStyle name="Normal 3 3 2 3 4 2" xfId="19282"/>
    <cellStyle name="Normal 3 3 2 3 4 2 2" xfId="38344"/>
    <cellStyle name="Normal 3 3 2 3 4 2 3" xfId="57405"/>
    <cellStyle name="Normal 3 3 2 3 4 3" xfId="30066"/>
    <cellStyle name="Normal 3 3 2 3 4 4" xfId="49127"/>
    <cellStyle name="Normal 3 3 2 3 5" xfId="5519"/>
    <cellStyle name="Normal 3 3 2 3 5 2" xfId="24602"/>
    <cellStyle name="Normal 3 3 2 3 5 3" xfId="43663"/>
    <cellStyle name="Normal 3 3 2 3 6" xfId="13818"/>
    <cellStyle name="Normal 3 3 2 3 6 2" xfId="32880"/>
    <cellStyle name="Normal 3 3 2 3 6 3" xfId="51941"/>
    <cellStyle name="Normal 3 3 2 3 7" xfId="21788"/>
    <cellStyle name="Normal 3 3 2 3 8" xfId="40849"/>
    <cellStyle name="Normal 3 3 2 4" xfId="2468"/>
    <cellStyle name="Normal 3 3 2 4 2" xfId="8514"/>
    <cellStyle name="Normal 3 3 2 4 2 2" xfId="16794"/>
    <cellStyle name="Normal 3 3 2 4 2 2 2" xfId="35856"/>
    <cellStyle name="Normal 3 3 2 4 2 2 3" xfId="54917"/>
    <cellStyle name="Normal 3 3 2 4 2 3" xfId="27578"/>
    <cellStyle name="Normal 3 3 2 4 2 4" xfId="46639"/>
    <cellStyle name="Normal 3 3 2 4 3" xfId="11006"/>
    <cellStyle name="Normal 3 3 2 4 3 2" xfId="19284"/>
    <cellStyle name="Normal 3 3 2 4 3 2 2" xfId="38346"/>
    <cellStyle name="Normal 3 3 2 4 3 2 3" xfId="57407"/>
    <cellStyle name="Normal 3 3 2 4 3 3" xfId="30068"/>
    <cellStyle name="Normal 3 3 2 4 3 4" xfId="49129"/>
    <cellStyle name="Normal 3 3 2 4 4" xfId="5521"/>
    <cellStyle name="Normal 3 3 2 4 4 2" xfId="24604"/>
    <cellStyle name="Normal 3 3 2 4 4 3" xfId="43665"/>
    <cellStyle name="Normal 3 3 2 4 5" xfId="13820"/>
    <cellStyle name="Normal 3 3 2 4 5 2" xfId="32882"/>
    <cellStyle name="Normal 3 3 2 4 5 3" xfId="51943"/>
    <cellStyle name="Normal 3 3 2 4 6" xfId="21790"/>
    <cellStyle name="Normal 3 3 2 4 7" xfId="40851"/>
    <cellStyle name="Normal 3 3 2 5" xfId="2469"/>
    <cellStyle name="Normal 3 3 2 5 2" xfId="8515"/>
    <cellStyle name="Normal 3 3 2 5 2 2" xfId="16795"/>
    <cellStyle name="Normal 3 3 2 5 2 2 2" xfId="35857"/>
    <cellStyle name="Normal 3 3 2 5 2 2 3" xfId="54918"/>
    <cellStyle name="Normal 3 3 2 5 2 3" xfId="27579"/>
    <cellStyle name="Normal 3 3 2 5 2 4" xfId="46640"/>
    <cellStyle name="Normal 3 3 2 5 3" xfId="11007"/>
    <cellStyle name="Normal 3 3 2 5 3 2" xfId="19285"/>
    <cellStyle name="Normal 3 3 2 5 3 2 2" xfId="38347"/>
    <cellStyle name="Normal 3 3 2 5 3 2 3" xfId="57408"/>
    <cellStyle name="Normal 3 3 2 5 3 3" xfId="30069"/>
    <cellStyle name="Normal 3 3 2 5 3 4" xfId="49130"/>
    <cellStyle name="Normal 3 3 2 5 4" xfId="5522"/>
    <cellStyle name="Normal 3 3 2 5 4 2" xfId="24605"/>
    <cellStyle name="Normal 3 3 2 5 4 3" xfId="43666"/>
    <cellStyle name="Normal 3 3 2 5 5" xfId="13821"/>
    <cellStyle name="Normal 3 3 2 5 5 2" xfId="32883"/>
    <cellStyle name="Normal 3 3 2 5 5 3" xfId="51944"/>
    <cellStyle name="Normal 3 3 2 5 6" xfId="21791"/>
    <cellStyle name="Normal 3 3 2 5 7" xfId="40852"/>
    <cellStyle name="Normal 3 3 2 6" xfId="5894"/>
    <cellStyle name="Normal 3 3 2 6 2" xfId="14176"/>
    <cellStyle name="Normal 3 3 2 6 2 2" xfId="33238"/>
    <cellStyle name="Normal 3 3 2 6 2 3" xfId="52299"/>
    <cellStyle name="Normal 3 3 2 6 3" xfId="24960"/>
    <cellStyle name="Normal 3 3 2 6 4" xfId="44021"/>
    <cellStyle name="Normal 3 3 2 7" xfId="8509"/>
    <cellStyle name="Normal 3 3 2 7 2" xfId="16789"/>
    <cellStyle name="Normal 3 3 2 7 2 2" xfId="35851"/>
    <cellStyle name="Normal 3 3 2 7 2 3" xfId="54912"/>
    <cellStyle name="Normal 3 3 2 7 3" xfId="27573"/>
    <cellStyle name="Normal 3 3 2 7 4" xfId="46634"/>
    <cellStyle name="Normal 3 3 2 8" xfId="11001"/>
    <cellStyle name="Normal 3 3 2 8 2" xfId="19279"/>
    <cellStyle name="Normal 3 3 2 8 2 2" xfId="38341"/>
    <cellStyle name="Normal 3 3 2 8 2 3" xfId="57402"/>
    <cellStyle name="Normal 3 3 2 8 3" xfId="30063"/>
    <cellStyle name="Normal 3 3 2 8 4" xfId="49124"/>
    <cellStyle name="Normal 3 3 2 9" xfId="5516"/>
    <cellStyle name="Normal 3 3 2 9 2" xfId="24599"/>
    <cellStyle name="Normal 3 3 2 9 3" xfId="43660"/>
    <cellStyle name="Normal 3 3 3" xfId="2470"/>
    <cellStyle name="Normal 3 3 3 10" xfId="13822"/>
    <cellStyle name="Normal 3 3 3 10 2" xfId="32884"/>
    <cellStyle name="Normal 3 3 3 10 3" xfId="51945"/>
    <cellStyle name="Normal 3 3 3 11" xfId="21792"/>
    <cellStyle name="Normal 3 3 3 12" xfId="40853"/>
    <cellStyle name="Normal 3 3 3 2" xfId="2471"/>
    <cellStyle name="Normal 3 3 3 2 2" xfId="2472"/>
    <cellStyle name="Normal 3 3 3 2 2 2" xfId="8518"/>
    <cellStyle name="Normal 3 3 3 2 2 2 2" xfId="16798"/>
    <cellStyle name="Normal 3 3 3 2 2 2 2 2" xfId="35860"/>
    <cellStyle name="Normal 3 3 3 2 2 2 2 3" xfId="54921"/>
    <cellStyle name="Normal 3 3 3 2 2 2 3" xfId="27582"/>
    <cellStyle name="Normal 3 3 3 2 2 2 4" xfId="46643"/>
    <cellStyle name="Normal 3 3 3 2 2 3" xfId="11010"/>
    <cellStyle name="Normal 3 3 3 2 2 3 2" xfId="19288"/>
    <cellStyle name="Normal 3 3 3 2 2 3 2 2" xfId="38350"/>
    <cellStyle name="Normal 3 3 3 2 2 3 2 3" xfId="57411"/>
    <cellStyle name="Normal 3 3 3 2 2 3 3" xfId="30072"/>
    <cellStyle name="Normal 3 3 3 2 2 3 4" xfId="49133"/>
    <cellStyle name="Normal 3 3 3 2 2 4" xfId="5525"/>
    <cellStyle name="Normal 3 3 3 2 2 4 2" xfId="24608"/>
    <cellStyle name="Normal 3 3 3 2 2 4 3" xfId="43669"/>
    <cellStyle name="Normal 3 3 3 2 2 5" xfId="13824"/>
    <cellStyle name="Normal 3 3 3 2 2 5 2" xfId="32886"/>
    <cellStyle name="Normal 3 3 3 2 2 5 3" xfId="51947"/>
    <cellStyle name="Normal 3 3 3 2 2 6" xfId="21794"/>
    <cellStyle name="Normal 3 3 3 2 2 7" xfId="40855"/>
    <cellStyle name="Normal 3 3 3 2 3" xfId="8517"/>
    <cellStyle name="Normal 3 3 3 2 3 2" xfId="16797"/>
    <cellStyle name="Normal 3 3 3 2 3 2 2" xfId="35859"/>
    <cellStyle name="Normal 3 3 3 2 3 2 3" xfId="54920"/>
    <cellStyle name="Normal 3 3 3 2 3 3" xfId="27581"/>
    <cellStyle name="Normal 3 3 3 2 3 4" xfId="46642"/>
    <cellStyle name="Normal 3 3 3 2 4" xfId="11009"/>
    <cellStyle name="Normal 3 3 3 2 4 2" xfId="19287"/>
    <cellStyle name="Normal 3 3 3 2 4 2 2" xfId="38349"/>
    <cellStyle name="Normal 3 3 3 2 4 2 3" xfId="57410"/>
    <cellStyle name="Normal 3 3 3 2 4 3" xfId="30071"/>
    <cellStyle name="Normal 3 3 3 2 4 4" xfId="49132"/>
    <cellStyle name="Normal 3 3 3 2 5" xfId="5524"/>
    <cellStyle name="Normal 3 3 3 2 5 2" xfId="24607"/>
    <cellStyle name="Normal 3 3 3 2 5 3" xfId="43668"/>
    <cellStyle name="Normal 3 3 3 2 6" xfId="13823"/>
    <cellStyle name="Normal 3 3 3 2 6 2" xfId="32885"/>
    <cellStyle name="Normal 3 3 3 2 6 3" xfId="51946"/>
    <cellStyle name="Normal 3 3 3 2 7" xfId="21793"/>
    <cellStyle name="Normal 3 3 3 2 8" xfId="40854"/>
    <cellStyle name="Normal 3 3 3 3" xfId="2473"/>
    <cellStyle name="Normal 3 3 3 3 2" xfId="2474"/>
    <cellStyle name="Normal 3 3 3 3 2 2" xfId="8520"/>
    <cellStyle name="Normal 3 3 3 3 2 2 2" xfId="16800"/>
    <cellStyle name="Normal 3 3 3 3 2 2 2 2" xfId="35862"/>
    <cellStyle name="Normal 3 3 3 3 2 2 2 3" xfId="54923"/>
    <cellStyle name="Normal 3 3 3 3 2 2 3" xfId="27584"/>
    <cellStyle name="Normal 3 3 3 3 2 2 4" xfId="46645"/>
    <cellStyle name="Normal 3 3 3 3 2 3" xfId="11012"/>
    <cellStyle name="Normal 3 3 3 3 2 3 2" xfId="19290"/>
    <cellStyle name="Normal 3 3 3 3 2 3 2 2" xfId="38352"/>
    <cellStyle name="Normal 3 3 3 3 2 3 2 3" xfId="57413"/>
    <cellStyle name="Normal 3 3 3 3 2 3 3" xfId="30074"/>
    <cellStyle name="Normal 3 3 3 3 2 3 4" xfId="49135"/>
    <cellStyle name="Normal 3 3 3 3 2 4" xfId="5527"/>
    <cellStyle name="Normal 3 3 3 3 2 4 2" xfId="24610"/>
    <cellStyle name="Normal 3 3 3 3 2 4 3" xfId="43671"/>
    <cellStyle name="Normal 3 3 3 3 2 5" xfId="13826"/>
    <cellStyle name="Normal 3 3 3 3 2 5 2" xfId="32888"/>
    <cellStyle name="Normal 3 3 3 3 2 5 3" xfId="51949"/>
    <cellStyle name="Normal 3 3 3 3 2 6" xfId="21796"/>
    <cellStyle name="Normal 3 3 3 3 2 7" xfId="40857"/>
    <cellStyle name="Normal 3 3 3 3 3" xfId="8519"/>
    <cellStyle name="Normal 3 3 3 3 3 2" xfId="16799"/>
    <cellStyle name="Normal 3 3 3 3 3 2 2" xfId="35861"/>
    <cellStyle name="Normal 3 3 3 3 3 2 3" xfId="54922"/>
    <cellStyle name="Normal 3 3 3 3 3 3" xfId="27583"/>
    <cellStyle name="Normal 3 3 3 3 3 4" xfId="46644"/>
    <cellStyle name="Normal 3 3 3 3 4" xfId="11011"/>
    <cellStyle name="Normal 3 3 3 3 4 2" xfId="19289"/>
    <cellStyle name="Normal 3 3 3 3 4 2 2" xfId="38351"/>
    <cellStyle name="Normal 3 3 3 3 4 2 3" xfId="57412"/>
    <cellStyle name="Normal 3 3 3 3 4 3" xfId="30073"/>
    <cellStyle name="Normal 3 3 3 3 4 4" xfId="49134"/>
    <cellStyle name="Normal 3 3 3 3 5" xfId="5526"/>
    <cellStyle name="Normal 3 3 3 3 5 2" xfId="24609"/>
    <cellStyle name="Normal 3 3 3 3 5 3" xfId="43670"/>
    <cellStyle name="Normal 3 3 3 3 6" xfId="13825"/>
    <cellStyle name="Normal 3 3 3 3 6 2" xfId="32887"/>
    <cellStyle name="Normal 3 3 3 3 6 3" xfId="51948"/>
    <cellStyle name="Normal 3 3 3 3 7" xfId="21795"/>
    <cellStyle name="Normal 3 3 3 3 8" xfId="40856"/>
    <cellStyle name="Normal 3 3 3 4" xfId="2475"/>
    <cellStyle name="Normal 3 3 3 4 2" xfId="8521"/>
    <cellStyle name="Normal 3 3 3 4 2 2" xfId="16801"/>
    <cellStyle name="Normal 3 3 3 4 2 2 2" xfId="35863"/>
    <cellStyle name="Normal 3 3 3 4 2 2 3" xfId="54924"/>
    <cellStyle name="Normal 3 3 3 4 2 3" xfId="27585"/>
    <cellStyle name="Normal 3 3 3 4 2 4" xfId="46646"/>
    <cellStyle name="Normal 3 3 3 4 3" xfId="11013"/>
    <cellStyle name="Normal 3 3 3 4 3 2" xfId="19291"/>
    <cellStyle name="Normal 3 3 3 4 3 2 2" xfId="38353"/>
    <cellStyle name="Normal 3 3 3 4 3 2 3" xfId="57414"/>
    <cellStyle name="Normal 3 3 3 4 3 3" xfId="30075"/>
    <cellStyle name="Normal 3 3 3 4 3 4" xfId="49136"/>
    <cellStyle name="Normal 3 3 3 4 4" xfId="5528"/>
    <cellStyle name="Normal 3 3 3 4 4 2" xfId="24611"/>
    <cellStyle name="Normal 3 3 3 4 4 3" xfId="43672"/>
    <cellStyle name="Normal 3 3 3 4 5" xfId="13827"/>
    <cellStyle name="Normal 3 3 3 4 5 2" xfId="32889"/>
    <cellStyle name="Normal 3 3 3 4 5 3" xfId="51950"/>
    <cellStyle name="Normal 3 3 3 4 6" xfId="21797"/>
    <cellStyle name="Normal 3 3 3 4 7" xfId="40858"/>
    <cellStyle name="Normal 3 3 3 5" xfId="2476"/>
    <cellStyle name="Normal 3 3 3 5 2" xfId="8522"/>
    <cellStyle name="Normal 3 3 3 5 2 2" xfId="16802"/>
    <cellStyle name="Normal 3 3 3 5 2 2 2" xfId="35864"/>
    <cellStyle name="Normal 3 3 3 5 2 2 3" xfId="54925"/>
    <cellStyle name="Normal 3 3 3 5 2 3" xfId="27586"/>
    <cellStyle name="Normal 3 3 3 5 2 4" xfId="46647"/>
    <cellStyle name="Normal 3 3 3 5 3" xfId="11014"/>
    <cellStyle name="Normal 3 3 3 5 3 2" xfId="19292"/>
    <cellStyle name="Normal 3 3 3 5 3 2 2" xfId="38354"/>
    <cellStyle name="Normal 3 3 3 5 3 2 3" xfId="57415"/>
    <cellStyle name="Normal 3 3 3 5 3 3" xfId="30076"/>
    <cellStyle name="Normal 3 3 3 5 3 4" xfId="49137"/>
    <cellStyle name="Normal 3 3 3 5 4" xfId="5529"/>
    <cellStyle name="Normal 3 3 3 5 4 2" xfId="24612"/>
    <cellStyle name="Normal 3 3 3 5 4 3" xfId="43673"/>
    <cellStyle name="Normal 3 3 3 5 5" xfId="13828"/>
    <cellStyle name="Normal 3 3 3 5 5 2" xfId="32890"/>
    <cellStyle name="Normal 3 3 3 5 5 3" xfId="51951"/>
    <cellStyle name="Normal 3 3 3 5 6" xfId="21798"/>
    <cellStyle name="Normal 3 3 3 5 7" xfId="40859"/>
    <cellStyle name="Normal 3 3 3 6" xfId="5992"/>
    <cellStyle name="Normal 3 3 3 6 2" xfId="14274"/>
    <cellStyle name="Normal 3 3 3 6 2 2" xfId="33336"/>
    <cellStyle name="Normal 3 3 3 6 2 3" xfId="52397"/>
    <cellStyle name="Normal 3 3 3 6 3" xfId="25058"/>
    <cellStyle name="Normal 3 3 3 6 4" xfId="44119"/>
    <cellStyle name="Normal 3 3 3 7" xfId="8516"/>
    <cellStyle name="Normal 3 3 3 7 2" xfId="16796"/>
    <cellStyle name="Normal 3 3 3 7 2 2" xfId="35858"/>
    <cellStyle name="Normal 3 3 3 7 2 3" xfId="54919"/>
    <cellStyle name="Normal 3 3 3 7 3" xfId="27580"/>
    <cellStyle name="Normal 3 3 3 7 4" xfId="46641"/>
    <cellStyle name="Normal 3 3 3 8" xfId="11008"/>
    <cellStyle name="Normal 3 3 3 8 2" xfId="19286"/>
    <cellStyle name="Normal 3 3 3 8 2 2" xfId="38348"/>
    <cellStyle name="Normal 3 3 3 8 2 3" xfId="57409"/>
    <cellStyle name="Normal 3 3 3 8 3" xfId="30070"/>
    <cellStyle name="Normal 3 3 3 8 4" xfId="49131"/>
    <cellStyle name="Normal 3 3 3 9" xfId="5523"/>
    <cellStyle name="Normal 3 3 3 9 2" xfId="24606"/>
    <cellStyle name="Normal 3 3 3 9 3" xfId="43667"/>
    <cellStyle name="Normal 3 3 4" xfId="2477"/>
    <cellStyle name="Normal 3 3 4 10" xfId="21799"/>
    <cellStyle name="Normal 3 3 4 11" xfId="40860"/>
    <cellStyle name="Normal 3 3 4 2" xfId="2478"/>
    <cellStyle name="Normal 3 3 4 2 2" xfId="2479"/>
    <cellStyle name="Normal 3 3 4 2 2 2" xfId="8525"/>
    <cellStyle name="Normal 3 3 4 2 2 2 2" xfId="16805"/>
    <cellStyle name="Normal 3 3 4 2 2 2 2 2" xfId="35867"/>
    <cellStyle name="Normal 3 3 4 2 2 2 2 3" xfId="54928"/>
    <cellStyle name="Normal 3 3 4 2 2 2 3" xfId="27589"/>
    <cellStyle name="Normal 3 3 4 2 2 2 4" xfId="46650"/>
    <cellStyle name="Normal 3 3 4 2 2 3" xfId="11017"/>
    <cellStyle name="Normal 3 3 4 2 2 3 2" xfId="19295"/>
    <cellStyle name="Normal 3 3 4 2 2 3 2 2" xfId="38357"/>
    <cellStyle name="Normal 3 3 4 2 2 3 2 3" xfId="57418"/>
    <cellStyle name="Normal 3 3 4 2 2 3 3" xfId="30079"/>
    <cellStyle name="Normal 3 3 4 2 2 3 4" xfId="49140"/>
    <cellStyle name="Normal 3 3 4 2 2 4" xfId="5532"/>
    <cellStyle name="Normal 3 3 4 2 2 4 2" xfId="24615"/>
    <cellStyle name="Normal 3 3 4 2 2 4 3" xfId="43676"/>
    <cellStyle name="Normal 3 3 4 2 2 5" xfId="13831"/>
    <cellStyle name="Normal 3 3 4 2 2 5 2" xfId="32893"/>
    <cellStyle name="Normal 3 3 4 2 2 5 3" xfId="51954"/>
    <cellStyle name="Normal 3 3 4 2 2 6" xfId="21801"/>
    <cellStyle name="Normal 3 3 4 2 2 7" xfId="40862"/>
    <cellStyle name="Normal 3 3 4 2 3" xfId="8524"/>
    <cellStyle name="Normal 3 3 4 2 3 2" xfId="16804"/>
    <cellStyle name="Normal 3 3 4 2 3 2 2" xfId="35866"/>
    <cellStyle name="Normal 3 3 4 2 3 2 3" xfId="54927"/>
    <cellStyle name="Normal 3 3 4 2 3 3" xfId="27588"/>
    <cellStyle name="Normal 3 3 4 2 3 4" xfId="46649"/>
    <cellStyle name="Normal 3 3 4 2 4" xfId="11016"/>
    <cellStyle name="Normal 3 3 4 2 4 2" xfId="19294"/>
    <cellStyle name="Normal 3 3 4 2 4 2 2" xfId="38356"/>
    <cellStyle name="Normal 3 3 4 2 4 2 3" xfId="57417"/>
    <cellStyle name="Normal 3 3 4 2 4 3" xfId="30078"/>
    <cellStyle name="Normal 3 3 4 2 4 4" xfId="49139"/>
    <cellStyle name="Normal 3 3 4 2 5" xfId="5531"/>
    <cellStyle name="Normal 3 3 4 2 5 2" xfId="24614"/>
    <cellStyle name="Normal 3 3 4 2 5 3" xfId="43675"/>
    <cellStyle name="Normal 3 3 4 2 6" xfId="13830"/>
    <cellStyle name="Normal 3 3 4 2 6 2" xfId="32892"/>
    <cellStyle name="Normal 3 3 4 2 6 3" xfId="51953"/>
    <cellStyle name="Normal 3 3 4 2 7" xfId="21800"/>
    <cellStyle name="Normal 3 3 4 2 8" xfId="40861"/>
    <cellStyle name="Normal 3 3 4 3" xfId="2480"/>
    <cellStyle name="Normal 3 3 4 3 2" xfId="8526"/>
    <cellStyle name="Normal 3 3 4 3 2 2" xfId="16806"/>
    <cellStyle name="Normal 3 3 4 3 2 2 2" xfId="35868"/>
    <cellStyle name="Normal 3 3 4 3 2 2 3" xfId="54929"/>
    <cellStyle name="Normal 3 3 4 3 2 3" xfId="27590"/>
    <cellStyle name="Normal 3 3 4 3 2 4" xfId="46651"/>
    <cellStyle name="Normal 3 3 4 3 3" xfId="11018"/>
    <cellStyle name="Normal 3 3 4 3 3 2" xfId="19296"/>
    <cellStyle name="Normal 3 3 4 3 3 2 2" xfId="38358"/>
    <cellStyle name="Normal 3 3 4 3 3 2 3" xfId="57419"/>
    <cellStyle name="Normal 3 3 4 3 3 3" xfId="30080"/>
    <cellStyle name="Normal 3 3 4 3 3 4" xfId="49141"/>
    <cellStyle name="Normal 3 3 4 3 4" xfId="5533"/>
    <cellStyle name="Normal 3 3 4 3 4 2" xfId="24616"/>
    <cellStyle name="Normal 3 3 4 3 4 3" xfId="43677"/>
    <cellStyle name="Normal 3 3 4 3 5" xfId="13832"/>
    <cellStyle name="Normal 3 3 4 3 5 2" xfId="32894"/>
    <cellStyle name="Normal 3 3 4 3 5 3" xfId="51955"/>
    <cellStyle name="Normal 3 3 4 3 6" xfId="21802"/>
    <cellStyle name="Normal 3 3 4 3 7" xfId="40863"/>
    <cellStyle name="Normal 3 3 4 4" xfId="2481"/>
    <cellStyle name="Normal 3 3 4 4 2" xfId="8527"/>
    <cellStyle name="Normal 3 3 4 4 2 2" xfId="16807"/>
    <cellStyle name="Normal 3 3 4 4 2 2 2" xfId="35869"/>
    <cellStyle name="Normal 3 3 4 4 2 2 3" xfId="54930"/>
    <cellStyle name="Normal 3 3 4 4 2 3" xfId="27591"/>
    <cellStyle name="Normal 3 3 4 4 2 4" xfId="46652"/>
    <cellStyle name="Normal 3 3 4 4 3" xfId="11019"/>
    <cellStyle name="Normal 3 3 4 4 3 2" xfId="19297"/>
    <cellStyle name="Normal 3 3 4 4 3 2 2" xfId="38359"/>
    <cellStyle name="Normal 3 3 4 4 3 2 3" xfId="57420"/>
    <cellStyle name="Normal 3 3 4 4 3 3" xfId="30081"/>
    <cellStyle name="Normal 3 3 4 4 3 4" xfId="49142"/>
    <cellStyle name="Normal 3 3 4 4 4" xfId="5534"/>
    <cellStyle name="Normal 3 3 4 4 4 2" xfId="24617"/>
    <cellStyle name="Normal 3 3 4 4 4 3" xfId="43678"/>
    <cellStyle name="Normal 3 3 4 4 5" xfId="13833"/>
    <cellStyle name="Normal 3 3 4 4 5 2" xfId="32895"/>
    <cellStyle name="Normal 3 3 4 4 5 3" xfId="51956"/>
    <cellStyle name="Normal 3 3 4 4 6" xfId="21803"/>
    <cellStyle name="Normal 3 3 4 4 7" xfId="40864"/>
    <cellStyle name="Normal 3 3 4 5" xfId="5808"/>
    <cellStyle name="Normal 3 3 4 5 2" xfId="14090"/>
    <cellStyle name="Normal 3 3 4 5 2 2" xfId="33152"/>
    <cellStyle name="Normal 3 3 4 5 2 3" xfId="52213"/>
    <cellStyle name="Normal 3 3 4 5 3" xfId="24874"/>
    <cellStyle name="Normal 3 3 4 5 4" xfId="43935"/>
    <cellStyle name="Normal 3 3 4 6" xfId="8523"/>
    <cellStyle name="Normal 3 3 4 6 2" xfId="16803"/>
    <cellStyle name="Normal 3 3 4 6 2 2" xfId="35865"/>
    <cellStyle name="Normal 3 3 4 6 2 3" xfId="54926"/>
    <cellStyle name="Normal 3 3 4 6 3" xfId="27587"/>
    <cellStyle name="Normal 3 3 4 6 4" xfId="46648"/>
    <cellStyle name="Normal 3 3 4 7" xfId="11015"/>
    <cellStyle name="Normal 3 3 4 7 2" xfId="19293"/>
    <cellStyle name="Normal 3 3 4 7 2 2" xfId="38355"/>
    <cellStyle name="Normal 3 3 4 7 2 3" xfId="57416"/>
    <cellStyle name="Normal 3 3 4 7 3" xfId="30077"/>
    <cellStyle name="Normal 3 3 4 7 4" xfId="49138"/>
    <cellStyle name="Normal 3 3 4 8" xfId="5530"/>
    <cellStyle name="Normal 3 3 4 8 2" xfId="24613"/>
    <cellStyle name="Normal 3 3 4 8 3" xfId="43674"/>
    <cellStyle name="Normal 3 3 4 9" xfId="13829"/>
    <cellStyle name="Normal 3 3 4 9 2" xfId="32891"/>
    <cellStyle name="Normal 3 3 4 9 3" xfId="51952"/>
    <cellStyle name="Normal 3 3 5" xfId="2482"/>
    <cellStyle name="Normal 3 3 5 2" xfId="2483"/>
    <cellStyle name="Normal 3 3 5 2 2" xfId="8529"/>
    <cellStyle name="Normal 3 3 5 2 2 2" xfId="16809"/>
    <cellStyle name="Normal 3 3 5 2 2 2 2" xfId="35871"/>
    <cellStyle name="Normal 3 3 5 2 2 2 3" xfId="54932"/>
    <cellStyle name="Normal 3 3 5 2 2 3" xfId="27593"/>
    <cellStyle name="Normal 3 3 5 2 2 4" xfId="46654"/>
    <cellStyle name="Normal 3 3 5 2 3" xfId="11021"/>
    <cellStyle name="Normal 3 3 5 2 3 2" xfId="19299"/>
    <cellStyle name="Normal 3 3 5 2 3 2 2" xfId="38361"/>
    <cellStyle name="Normal 3 3 5 2 3 2 3" xfId="57422"/>
    <cellStyle name="Normal 3 3 5 2 3 3" xfId="30083"/>
    <cellStyle name="Normal 3 3 5 2 3 4" xfId="49144"/>
    <cellStyle name="Normal 3 3 5 2 4" xfId="5536"/>
    <cellStyle name="Normal 3 3 5 2 4 2" xfId="24619"/>
    <cellStyle name="Normal 3 3 5 2 4 3" xfId="43680"/>
    <cellStyle name="Normal 3 3 5 2 5" xfId="13835"/>
    <cellStyle name="Normal 3 3 5 2 5 2" xfId="32897"/>
    <cellStyle name="Normal 3 3 5 2 5 3" xfId="51958"/>
    <cellStyle name="Normal 3 3 5 2 6" xfId="21805"/>
    <cellStyle name="Normal 3 3 5 2 7" xfId="40866"/>
    <cellStyle name="Normal 3 3 5 3" xfId="8528"/>
    <cellStyle name="Normal 3 3 5 3 2" xfId="16808"/>
    <cellStyle name="Normal 3 3 5 3 2 2" xfId="35870"/>
    <cellStyle name="Normal 3 3 5 3 2 3" xfId="54931"/>
    <cellStyle name="Normal 3 3 5 3 3" xfId="27592"/>
    <cellStyle name="Normal 3 3 5 3 4" xfId="46653"/>
    <cellStyle name="Normal 3 3 5 4" xfId="11020"/>
    <cellStyle name="Normal 3 3 5 4 2" xfId="19298"/>
    <cellStyle name="Normal 3 3 5 4 2 2" xfId="38360"/>
    <cellStyle name="Normal 3 3 5 4 2 3" xfId="57421"/>
    <cellStyle name="Normal 3 3 5 4 3" xfId="30082"/>
    <cellStyle name="Normal 3 3 5 4 4" xfId="49143"/>
    <cellStyle name="Normal 3 3 5 5" xfId="5535"/>
    <cellStyle name="Normal 3 3 5 5 2" xfId="24618"/>
    <cellStyle name="Normal 3 3 5 5 3" xfId="43679"/>
    <cellStyle name="Normal 3 3 5 6" xfId="13834"/>
    <cellStyle name="Normal 3 3 5 6 2" xfId="32896"/>
    <cellStyle name="Normal 3 3 5 6 3" xfId="51957"/>
    <cellStyle name="Normal 3 3 5 7" xfId="21804"/>
    <cellStyle name="Normal 3 3 5 8" xfId="40865"/>
    <cellStyle name="Normal 3 3 6" xfId="2484"/>
    <cellStyle name="Normal 3 3 6 2" xfId="2485"/>
    <cellStyle name="Normal 3 3 6 2 2" xfId="8531"/>
    <cellStyle name="Normal 3 3 6 2 2 2" xfId="16811"/>
    <cellStyle name="Normal 3 3 6 2 2 2 2" xfId="35873"/>
    <cellStyle name="Normal 3 3 6 2 2 2 3" xfId="54934"/>
    <cellStyle name="Normal 3 3 6 2 2 3" xfId="27595"/>
    <cellStyle name="Normal 3 3 6 2 2 4" xfId="46656"/>
    <cellStyle name="Normal 3 3 6 2 3" xfId="11023"/>
    <cellStyle name="Normal 3 3 6 2 3 2" xfId="19301"/>
    <cellStyle name="Normal 3 3 6 2 3 2 2" xfId="38363"/>
    <cellStyle name="Normal 3 3 6 2 3 2 3" xfId="57424"/>
    <cellStyle name="Normal 3 3 6 2 3 3" xfId="30085"/>
    <cellStyle name="Normal 3 3 6 2 3 4" xfId="49146"/>
    <cellStyle name="Normal 3 3 6 2 4" xfId="5538"/>
    <cellStyle name="Normal 3 3 6 2 4 2" xfId="24621"/>
    <cellStyle name="Normal 3 3 6 2 4 3" xfId="43682"/>
    <cellStyle name="Normal 3 3 6 2 5" xfId="13837"/>
    <cellStyle name="Normal 3 3 6 2 5 2" xfId="32899"/>
    <cellStyle name="Normal 3 3 6 2 5 3" xfId="51960"/>
    <cellStyle name="Normal 3 3 6 2 6" xfId="21807"/>
    <cellStyle name="Normal 3 3 6 2 7" xfId="40868"/>
    <cellStyle name="Normal 3 3 6 3" xfId="8530"/>
    <cellStyle name="Normal 3 3 6 3 2" xfId="16810"/>
    <cellStyle name="Normal 3 3 6 3 2 2" xfId="35872"/>
    <cellStyle name="Normal 3 3 6 3 2 3" xfId="54933"/>
    <cellStyle name="Normal 3 3 6 3 3" xfId="27594"/>
    <cellStyle name="Normal 3 3 6 3 4" xfId="46655"/>
    <cellStyle name="Normal 3 3 6 4" xfId="11022"/>
    <cellStyle name="Normal 3 3 6 4 2" xfId="19300"/>
    <cellStyle name="Normal 3 3 6 4 2 2" xfId="38362"/>
    <cellStyle name="Normal 3 3 6 4 2 3" xfId="57423"/>
    <cellStyle name="Normal 3 3 6 4 3" xfId="30084"/>
    <cellStyle name="Normal 3 3 6 4 4" xfId="49145"/>
    <cellStyle name="Normal 3 3 6 5" xfId="5537"/>
    <cellStyle name="Normal 3 3 6 5 2" xfId="24620"/>
    <cellStyle name="Normal 3 3 6 5 3" xfId="43681"/>
    <cellStyle name="Normal 3 3 6 6" xfId="13836"/>
    <cellStyle name="Normal 3 3 6 6 2" xfId="32898"/>
    <cellStyle name="Normal 3 3 6 6 3" xfId="51959"/>
    <cellStyle name="Normal 3 3 6 7" xfId="21806"/>
    <cellStyle name="Normal 3 3 6 8" xfId="40867"/>
    <cellStyle name="Normal 3 3 7" xfId="2486"/>
    <cellStyle name="Normal 3 3 7 2" xfId="8532"/>
    <cellStyle name="Normal 3 3 7 2 2" xfId="16812"/>
    <cellStyle name="Normal 3 3 7 2 2 2" xfId="35874"/>
    <cellStyle name="Normal 3 3 7 2 2 3" xfId="54935"/>
    <cellStyle name="Normal 3 3 7 2 3" xfId="27596"/>
    <cellStyle name="Normal 3 3 7 2 4" xfId="46657"/>
    <cellStyle name="Normal 3 3 7 3" xfId="11024"/>
    <cellStyle name="Normal 3 3 7 3 2" xfId="19302"/>
    <cellStyle name="Normal 3 3 7 3 2 2" xfId="38364"/>
    <cellStyle name="Normal 3 3 7 3 2 3" xfId="57425"/>
    <cellStyle name="Normal 3 3 7 3 3" xfId="30086"/>
    <cellStyle name="Normal 3 3 7 3 4" xfId="49147"/>
    <cellStyle name="Normal 3 3 7 4" xfId="5539"/>
    <cellStyle name="Normal 3 3 7 4 2" xfId="24622"/>
    <cellStyle name="Normal 3 3 7 4 3" xfId="43683"/>
    <cellStyle name="Normal 3 3 7 5" xfId="13838"/>
    <cellStyle name="Normal 3 3 7 5 2" xfId="32900"/>
    <cellStyle name="Normal 3 3 7 5 3" xfId="51961"/>
    <cellStyle name="Normal 3 3 7 6" xfId="21808"/>
    <cellStyle name="Normal 3 3 7 7" xfId="40869"/>
    <cellStyle name="Normal 3 3 8" xfId="2487"/>
    <cellStyle name="Normal 3 3 8 2" xfId="8533"/>
    <cellStyle name="Normal 3 3 8 2 2" xfId="16813"/>
    <cellStyle name="Normal 3 3 8 2 2 2" xfId="35875"/>
    <cellStyle name="Normal 3 3 8 2 2 3" xfId="54936"/>
    <cellStyle name="Normal 3 3 8 2 3" xfId="27597"/>
    <cellStyle name="Normal 3 3 8 2 4" xfId="46658"/>
    <cellStyle name="Normal 3 3 8 3" xfId="11025"/>
    <cellStyle name="Normal 3 3 8 3 2" xfId="19303"/>
    <cellStyle name="Normal 3 3 8 3 2 2" xfId="38365"/>
    <cellStyle name="Normal 3 3 8 3 2 3" xfId="57426"/>
    <cellStyle name="Normal 3 3 8 3 3" xfId="30087"/>
    <cellStyle name="Normal 3 3 8 3 4" xfId="49148"/>
    <cellStyle name="Normal 3 3 8 4" xfId="5540"/>
    <cellStyle name="Normal 3 3 8 4 2" xfId="24623"/>
    <cellStyle name="Normal 3 3 8 4 3" xfId="43684"/>
    <cellStyle name="Normal 3 3 8 5" xfId="13839"/>
    <cellStyle name="Normal 3 3 8 5 2" xfId="32901"/>
    <cellStyle name="Normal 3 3 8 5 3" xfId="51962"/>
    <cellStyle name="Normal 3 3 8 6" xfId="21809"/>
    <cellStyle name="Normal 3 3 8 7" xfId="40870"/>
    <cellStyle name="Normal 3 3 9" xfId="5692"/>
    <cellStyle name="Normal 3 3 9 2" xfId="13978"/>
    <cellStyle name="Normal 3 3 9 2 2" xfId="33040"/>
    <cellStyle name="Normal 3 3 9 2 3" xfId="52101"/>
    <cellStyle name="Normal 3 3 9 3" xfId="24762"/>
    <cellStyle name="Normal 3 3 9 4" xfId="43823"/>
    <cellStyle name="Normal 3 4" xfId="2488"/>
    <cellStyle name="Normal 3 4 2" xfId="5749"/>
    <cellStyle name="Normal 3 4 3" xfId="5541"/>
    <cellStyle name="Normal 3 5" xfId="2489"/>
    <cellStyle name="Normal 3 5 10" xfId="21810"/>
    <cellStyle name="Normal 3 5 11" xfId="40871"/>
    <cellStyle name="Normal 3 5 2" xfId="2490"/>
    <cellStyle name="Normal 3 5 2 2" xfId="2491"/>
    <cellStyle name="Normal 3 5 2 2 2" xfId="8536"/>
    <cellStyle name="Normal 3 5 2 2 2 2" xfId="16816"/>
    <cellStyle name="Normal 3 5 2 2 2 2 2" xfId="35878"/>
    <cellStyle name="Normal 3 5 2 2 2 2 3" xfId="54939"/>
    <cellStyle name="Normal 3 5 2 2 2 3" xfId="27600"/>
    <cellStyle name="Normal 3 5 2 2 2 4" xfId="46661"/>
    <cellStyle name="Normal 3 5 2 2 3" xfId="11028"/>
    <cellStyle name="Normal 3 5 2 2 3 2" xfId="19306"/>
    <cellStyle name="Normal 3 5 2 2 3 2 2" xfId="38368"/>
    <cellStyle name="Normal 3 5 2 2 3 2 3" xfId="57429"/>
    <cellStyle name="Normal 3 5 2 2 3 3" xfId="30090"/>
    <cellStyle name="Normal 3 5 2 2 3 4" xfId="49151"/>
    <cellStyle name="Normal 3 5 2 2 4" xfId="5544"/>
    <cellStyle name="Normal 3 5 2 2 4 2" xfId="24626"/>
    <cellStyle name="Normal 3 5 2 2 4 3" xfId="43687"/>
    <cellStyle name="Normal 3 5 2 2 5" xfId="13842"/>
    <cellStyle name="Normal 3 5 2 2 5 2" xfId="32904"/>
    <cellStyle name="Normal 3 5 2 2 5 3" xfId="51965"/>
    <cellStyle name="Normal 3 5 2 2 6" xfId="21812"/>
    <cellStyle name="Normal 3 5 2 2 7" xfId="40873"/>
    <cellStyle name="Normal 3 5 2 3" xfId="8535"/>
    <cellStyle name="Normal 3 5 2 3 2" xfId="16815"/>
    <cellStyle name="Normal 3 5 2 3 2 2" xfId="35877"/>
    <cellStyle name="Normal 3 5 2 3 2 3" xfId="54938"/>
    <cellStyle name="Normal 3 5 2 3 3" xfId="27599"/>
    <cellStyle name="Normal 3 5 2 3 4" xfId="46660"/>
    <cellStyle name="Normal 3 5 2 4" xfId="11027"/>
    <cellStyle name="Normal 3 5 2 4 2" xfId="19305"/>
    <cellStyle name="Normal 3 5 2 4 2 2" xfId="38367"/>
    <cellStyle name="Normal 3 5 2 4 2 3" xfId="57428"/>
    <cellStyle name="Normal 3 5 2 4 3" xfId="30089"/>
    <cellStyle name="Normal 3 5 2 4 4" xfId="49150"/>
    <cellStyle name="Normal 3 5 2 5" xfId="5543"/>
    <cellStyle name="Normal 3 5 2 5 2" xfId="24625"/>
    <cellStyle name="Normal 3 5 2 5 3" xfId="43686"/>
    <cellStyle name="Normal 3 5 2 6" xfId="13841"/>
    <cellStyle name="Normal 3 5 2 6 2" xfId="32903"/>
    <cellStyle name="Normal 3 5 2 6 3" xfId="51964"/>
    <cellStyle name="Normal 3 5 2 7" xfId="21811"/>
    <cellStyle name="Normal 3 5 2 8" xfId="40872"/>
    <cellStyle name="Normal 3 5 3" xfId="2492"/>
    <cellStyle name="Normal 3 5 3 2" xfId="8537"/>
    <cellStyle name="Normal 3 5 3 2 2" xfId="16817"/>
    <cellStyle name="Normal 3 5 3 2 2 2" xfId="35879"/>
    <cellStyle name="Normal 3 5 3 2 2 3" xfId="54940"/>
    <cellStyle name="Normal 3 5 3 2 3" xfId="27601"/>
    <cellStyle name="Normal 3 5 3 2 4" xfId="46662"/>
    <cellStyle name="Normal 3 5 3 3" xfId="11029"/>
    <cellStyle name="Normal 3 5 3 3 2" xfId="19307"/>
    <cellStyle name="Normal 3 5 3 3 2 2" xfId="38369"/>
    <cellStyle name="Normal 3 5 3 3 2 3" xfId="57430"/>
    <cellStyle name="Normal 3 5 3 3 3" xfId="30091"/>
    <cellStyle name="Normal 3 5 3 3 4" xfId="49152"/>
    <cellStyle name="Normal 3 5 3 4" xfId="5545"/>
    <cellStyle name="Normal 3 5 3 4 2" xfId="24627"/>
    <cellStyle name="Normal 3 5 3 4 3" xfId="43688"/>
    <cellStyle name="Normal 3 5 3 5" xfId="13843"/>
    <cellStyle name="Normal 3 5 3 5 2" xfId="32905"/>
    <cellStyle name="Normal 3 5 3 5 3" xfId="51966"/>
    <cellStyle name="Normal 3 5 3 6" xfId="21813"/>
    <cellStyle name="Normal 3 5 3 7" xfId="40874"/>
    <cellStyle name="Normal 3 5 4" xfId="2493"/>
    <cellStyle name="Normal 3 5 4 2" xfId="8538"/>
    <cellStyle name="Normal 3 5 4 2 2" xfId="16818"/>
    <cellStyle name="Normal 3 5 4 2 2 2" xfId="35880"/>
    <cellStyle name="Normal 3 5 4 2 2 3" xfId="54941"/>
    <cellStyle name="Normal 3 5 4 2 3" xfId="27602"/>
    <cellStyle name="Normal 3 5 4 2 4" xfId="46663"/>
    <cellStyle name="Normal 3 5 4 3" xfId="11030"/>
    <cellStyle name="Normal 3 5 4 3 2" xfId="19308"/>
    <cellStyle name="Normal 3 5 4 3 2 2" xfId="38370"/>
    <cellStyle name="Normal 3 5 4 3 2 3" xfId="57431"/>
    <cellStyle name="Normal 3 5 4 3 3" xfId="30092"/>
    <cellStyle name="Normal 3 5 4 3 4" xfId="49153"/>
    <cellStyle name="Normal 3 5 4 4" xfId="5546"/>
    <cellStyle name="Normal 3 5 4 4 2" xfId="24628"/>
    <cellStyle name="Normal 3 5 4 4 3" xfId="43689"/>
    <cellStyle name="Normal 3 5 4 5" xfId="13844"/>
    <cellStyle name="Normal 3 5 4 5 2" xfId="32906"/>
    <cellStyle name="Normal 3 5 4 5 3" xfId="51967"/>
    <cellStyle name="Normal 3 5 4 6" xfId="21814"/>
    <cellStyle name="Normal 3 5 4 7" xfId="40875"/>
    <cellStyle name="Normal 3 5 5" xfId="5720"/>
    <cellStyle name="Normal 3 5 5 2" xfId="14006"/>
    <cellStyle name="Normal 3 5 5 2 2" xfId="33068"/>
    <cellStyle name="Normal 3 5 5 2 3" xfId="52129"/>
    <cellStyle name="Normal 3 5 5 3" xfId="24790"/>
    <cellStyle name="Normal 3 5 5 4" xfId="43851"/>
    <cellStyle name="Normal 3 5 6" xfId="8534"/>
    <cellStyle name="Normal 3 5 6 2" xfId="16814"/>
    <cellStyle name="Normal 3 5 6 2 2" xfId="35876"/>
    <cellStyle name="Normal 3 5 6 2 3" xfId="54937"/>
    <cellStyle name="Normal 3 5 6 3" xfId="27598"/>
    <cellStyle name="Normal 3 5 6 4" xfId="46659"/>
    <cellStyle name="Normal 3 5 7" xfId="11026"/>
    <cellStyle name="Normal 3 5 7 2" xfId="19304"/>
    <cellStyle name="Normal 3 5 7 2 2" xfId="38366"/>
    <cellStyle name="Normal 3 5 7 2 3" xfId="57427"/>
    <cellStyle name="Normal 3 5 7 3" xfId="30088"/>
    <cellStyle name="Normal 3 5 7 4" xfId="49149"/>
    <cellStyle name="Normal 3 5 8" xfId="5542"/>
    <cellStyle name="Normal 3 5 8 2" xfId="24624"/>
    <cellStyle name="Normal 3 5 8 3" xfId="43685"/>
    <cellStyle name="Normal 3 5 9" xfId="13840"/>
    <cellStyle name="Normal 3 5 9 2" xfId="32902"/>
    <cellStyle name="Normal 3 5 9 3" xfId="51963"/>
    <cellStyle name="Normal 3 6" xfId="2494"/>
    <cellStyle name="Normal 3 6 2" xfId="8539"/>
    <cellStyle name="Normal 3 6 2 2" xfId="16819"/>
    <cellStyle name="Normal 3 6 2 2 2" xfId="35881"/>
    <cellStyle name="Normal 3 6 2 2 3" xfId="54942"/>
    <cellStyle name="Normal 3 6 2 3" xfId="27603"/>
    <cellStyle name="Normal 3 6 2 4" xfId="46664"/>
    <cellStyle name="Normal 3 6 3" xfId="11031"/>
    <cellStyle name="Normal 3 6 3 2" xfId="19309"/>
    <cellStyle name="Normal 3 6 3 2 2" xfId="38371"/>
    <cellStyle name="Normal 3 6 3 2 3" xfId="57432"/>
    <cellStyle name="Normal 3 6 3 3" xfId="30093"/>
    <cellStyle name="Normal 3 6 3 4" xfId="49154"/>
    <cellStyle name="Normal 3 6 4" xfId="5547"/>
    <cellStyle name="Normal 3 6 4 2" xfId="24629"/>
    <cellStyle name="Normal 3 6 4 3" xfId="43690"/>
    <cellStyle name="Normal 3 6 5" xfId="13845"/>
    <cellStyle name="Normal 3 6 5 2" xfId="32907"/>
    <cellStyle name="Normal 3 6 5 3" xfId="51968"/>
    <cellStyle name="Normal 3 6 6" xfId="21815"/>
    <cellStyle name="Normal 3 6 7" xfId="40876"/>
    <cellStyle name="Normal 3 7" xfId="2495"/>
    <cellStyle name="Normal 3 7 2" xfId="8540"/>
    <cellStyle name="Normal 3 7 2 2" xfId="16820"/>
    <cellStyle name="Normal 3 7 2 2 2" xfId="35882"/>
    <cellStyle name="Normal 3 7 2 2 3" xfId="54943"/>
    <cellStyle name="Normal 3 7 2 3" xfId="27604"/>
    <cellStyle name="Normal 3 7 2 4" xfId="46665"/>
    <cellStyle name="Normal 3 7 3" xfId="11032"/>
    <cellStyle name="Normal 3 7 3 2" xfId="19310"/>
    <cellStyle name="Normal 3 7 3 2 2" xfId="38372"/>
    <cellStyle name="Normal 3 7 3 2 3" xfId="57433"/>
    <cellStyle name="Normal 3 7 3 3" xfId="30094"/>
    <cellStyle name="Normal 3 7 3 4" xfId="49155"/>
    <cellStyle name="Normal 3 7 4" xfId="5548"/>
    <cellStyle name="Normal 3 7 4 2" xfId="24630"/>
    <cellStyle name="Normal 3 7 4 3" xfId="43691"/>
    <cellStyle name="Normal 3 7 5" xfId="13846"/>
    <cellStyle name="Normal 3 7 5 2" xfId="32908"/>
    <cellStyle name="Normal 3 7 5 3" xfId="51969"/>
    <cellStyle name="Normal 3 7 6" xfId="21816"/>
    <cellStyle name="Normal 3 7 7" xfId="40877"/>
    <cellStyle name="Normal 3 8" xfId="5632"/>
    <cellStyle name="Normal 3 9" xfId="5488"/>
    <cellStyle name="Normal 4" xfId="2496"/>
    <cellStyle name="Normal 4 2" xfId="2497"/>
    <cellStyle name="Normal 4 2 2" xfId="5765"/>
    <cellStyle name="Normal 4 2 3" xfId="5550"/>
    <cellStyle name="Normal 4 3" xfId="5648"/>
    <cellStyle name="Normal 4 4" xfId="5549"/>
    <cellStyle name="Normal 5" xfId="2498"/>
    <cellStyle name="Normal 6" xfId="2499"/>
    <cellStyle name="Normal 6 10" xfId="13847"/>
    <cellStyle name="Normal 6 10 2" xfId="32909"/>
    <cellStyle name="Normal 6 10 3" xfId="51970"/>
    <cellStyle name="Normal 6 11" xfId="21817"/>
    <cellStyle name="Normal 6 12" xfId="40878"/>
    <cellStyle name="Normal 6 2" xfId="2500"/>
    <cellStyle name="Normal 6 2 2" xfId="2501"/>
    <cellStyle name="Normal 6 2 2 2" xfId="8543"/>
    <cellStyle name="Normal 6 2 2 2 2" xfId="16823"/>
    <cellStyle name="Normal 6 2 2 2 2 2" xfId="35885"/>
    <cellStyle name="Normal 6 2 2 2 2 3" xfId="54946"/>
    <cellStyle name="Normal 6 2 2 2 3" xfId="27607"/>
    <cellStyle name="Normal 6 2 2 2 4" xfId="46668"/>
    <cellStyle name="Normal 6 2 2 3" xfId="11035"/>
    <cellStyle name="Normal 6 2 2 3 2" xfId="19313"/>
    <cellStyle name="Normal 6 2 2 3 2 2" xfId="38375"/>
    <cellStyle name="Normal 6 2 2 3 2 3" xfId="57436"/>
    <cellStyle name="Normal 6 2 2 3 3" xfId="30097"/>
    <cellStyle name="Normal 6 2 2 3 4" xfId="49158"/>
    <cellStyle name="Normal 6 2 2 4" xfId="5553"/>
    <cellStyle name="Normal 6 2 2 4 2" xfId="24633"/>
    <cellStyle name="Normal 6 2 2 4 3" xfId="43694"/>
    <cellStyle name="Normal 6 2 2 5" xfId="13849"/>
    <cellStyle name="Normal 6 2 2 5 2" xfId="32911"/>
    <cellStyle name="Normal 6 2 2 5 3" xfId="51972"/>
    <cellStyle name="Normal 6 2 2 6" xfId="21819"/>
    <cellStyle name="Normal 6 2 2 7" xfId="40880"/>
    <cellStyle name="Normal 6 2 3" xfId="8542"/>
    <cellStyle name="Normal 6 2 3 2" xfId="16822"/>
    <cellStyle name="Normal 6 2 3 2 2" xfId="35884"/>
    <cellStyle name="Normal 6 2 3 2 3" xfId="54945"/>
    <cellStyle name="Normal 6 2 3 3" xfId="27606"/>
    <cellStyle name="Normal 6 2 3 4" xfId="46667"/>
    <cellStyle name="Normal 6 2 4" xfId="11034"/>
    <cellStyle name="Normal 6 2 4 2" xfId="19312"/>
    <cellStyle name="Normal 6 2 4 2 2" xfId="38374"/>
    <cellStyle name="Normal 6 2 4 2 3" xfId="57435"/>
    <cellStyle name="Normal 6 2 4 3" xfId="30096"/>
    <cellStyle name="Normal 6 2 4 4" xfId="49157"/>
    <cellStyle name="Normal 6 2 5" xfId="5552"/>
    <cellStyle name="Normal 6 2 5 2" xfId="24632"/>
    <cellStyle name="Normal 6 2 5 3" xfId="43693"/>
    <cellStyle name="Normal 6 2 6" xfId="13848"/>
    <cellStyle name="Normal 6 2 6 2" xfId="32910"/>
    <cellStyle name="Normal 6 2 6 3" xfId="51971"/>
    <cellStyle name="Normal 6 2 7" xfId="21818"/>
    <cellStyle name="Normal 6 2 8" xfId="40879"/>
    <cellStyle name="Normal 6 3" xfId="2502"/>
    <cellStyle name="Normal 6 3 2" xfId="2503"/>
    <cellStyle name="Normal 6 3 2 2" xfId="8545"/>
    <cellStyle name="Normal 6 3 2 2 2" xfId="16825"/>
    <cellStyle name="Normal 6 3 2 2 2 2" xfId="35887"/>
    <cellStyle name="Normal 6 3 2 2 2 3" xfId="54948"/>
    <cellStyle name="Normal 6 3 2 2 3" xfId="27609"/>
    <cellStyle name="Normal 6 3 2 2 4" xfId="46670"/>
    <cellStyle name="Normal 6 3 2 3" xfId="11037"/>
    <cellStyle name="Normal 6 3 2 3 2" xfId="19315"/>
    <cellStyle name="Normal 6 3 2 3 2 2" xfId="38377"/>
    <cellStyle name="Normal 6 3 2 3 2 3" xfId="57438"/>
    <cellStyle name="Normal 6 3 2 3 3" xfId="30099"/>
    <cellStyle name="Normal 6 3 2 3 4" xfId="49160"/>
    <cellStyle name="Normal 6 3 2 4" xfId="5555"/>
    <cellStyle name="Normal 6 3 2 4 2" xfId="24635"/>
    <cellStyle name="Normal 6 3 2 4 3" xfId="43696"/>
    <cellStyle name="Normal 6 3 2 5" xfId="13851"/>
    <cellStyle name="Normal 6 3 2 5 2" xfId="32913"/>
    <cellStyle name="Normal 6 3 2 5 3" xfId="51974"/>
    <cellStyle name="Normal 6 3 2 6" xfId="21821"/>
    <cellStyle name="Normal 6 3 2 7" xfId="40882"/>
    <cellStyle name="Normal 6 3 3" xfId="8544"/>
    <cellStyle name="Normal 6 3 3 2" xfId="16824"/>
    <cellStyle name="Normal 6 3 3 2 2" xfId="35886"/>
    <cellStyle name="Normal 6 3 3 2 3" xfId="54947"/>
    <cellStyle name="Normal 6 3 3 3" xfId="27608"/>
    <cellStyle name="Normal 6 3 3 4" xfId="46669"/>
    <cellStyle name="Normal 6 3 4" xfId="11036"/>
    <cellStyle name="Normal 6 3 4 2" xfId="19314"/>
    <cellStyle name="Normal 6 3 4 2 2" xfId="38376"/>
    <cellStyle name="Normal 6 3 4 2 3" xfId="57437"/>
    <cellStyle name="Normal 6 3 4 3" xfId="30098"/>
    <cellStyle name="Normal 6 3 4 4" xfId="49159"/>
    <cellStyle name="Normal 6 3 5" xfId="5554"/>
    <cellStyle name="Normal 6 3 5 2" xfId="24634"/>
    <cellStyle name="Normal 6 3 5 3" xfId="43695"/>
    <cellStyle name="Normal 6 3 6" xfId="13850"/>
    <cellStyle name="Normal 6 3 6 2" xfId="32912"/>
    <cellStyle name="Normal 6 3 6 3" xfId="51973"/>
    <cellStyle name="Normal 6 3 7" xfId="21820"/>
    <cellStyle name="Normal 6 3 8" xfId="40881"/>
    <cellStyle name="Normal 6 4" xfId="2504"/>
    <cellStyle name="Normal 6 4 2" xfId="8546"/>
    <cellStyle name="Normal 6 4 2 2" xfId="16826"/>
    <cellStyle name="Normal 6 4 2 2 2" xfId="35888"/>
    <cellStyle name="Normal 6 4 2 2 3" xfId="54949"/>
    <cellStyle name="Normal 6 4 2 3" xfId="27610"/>
    <cellStyle name="Normal 6 4 2 4" xfId="46671"/>
    <cellStyle name="Normal 6 4 3" xfId="11038"/>
    <cellStyle name="Normal 6 4 3 2" xfId="19316"/>
    <cellStyle name="Normal 6 4 3 2 2" xfId="38378"/>
    <cellStyle name="Normal 6 4 3 2 3" xfId="57439"/>
    <cellStyle name="Normal 6 4 3 3" xfId="30100"/>
    <cellStyle name="Normal 6 4 3 4" xfId="49161"/>
    <cellStyle name="Normal 6 4 4" xfId="5556"/>
    <cellStyle name="Normal 6 4 4 2" xfId="24636"/>
    <cellStyle name="Normal 6 4 4 3" xfId="43697"/>
    <cellStyle name="Normal 6 4 5" xfId="13852"/>
    <cellStyle name="Normal 6 4 5 2" xfId="32914"/>
    <cellStyle name="Normal 6 4 5 3" xfId="51975"/>
    <cellStyle name="Normal 6 4 6" xfId="21822"/>
    <cellStyle name="Normal 6 4 7" xfId="40883"/>
    <cellStyle name="Normal 6 5" xfId="2505"/>
    <cellStyle name="Normal 6 5 2" xfId="8547"/>
    <cellStyle name="Normal 6 5 2 2" xfId="16827"/>
    <cellStyle name="Normal 6 5 2 2 2" xfId="35889"/>
    <cellStyle name="Normal 6 5 2 2 3" xfId="54950"/>
    <cellStyle name="Normal 6 5 2 3" xfId="27611"/>
    <cellStyle name="Normal 6 5 2 4" xfId="46672"/>
    <cellStyle name="Normal 6 5 3" xfId="11039"/>
    <cellStyle name="Normal 6 5 3 2" xfId="19317"/>
    <cellStyle name="Normal 6 5 3 2 2" xfId="38379"/>
    <cellStyle name="Normal 6 5 3 2 3" xfId="57440"/>
    <cellStyle name="Normal 6 5 3 3" xfId="30101"/>
    <cellStyle name="Normal 6 5 3 4" xfId="49162"/>
    <cellStyle name="Normal 6 5 4" xfId="5557"/>
    <cellStyle name="Normal 6 5 4 2" xfId="24637"/>
    <cellStyle name="Normal 6 5 4 3" xfId="43698"/>
    <cellStyle name="Normal 6 5 5" xfId="13853"/>
    <cellStyle name="Normal 6 5 5 2" xfId="32915"/>
    <cellStyle name="Normal 6 5 5 3" xfId="51976"/>
    <cellStyle name="Normal 6 5 6" xfId="21823"/>
    <cellStyle name="Normal 6 5 7" xfId="40884"/>
    <cellStyle name="Normal 6 6" xfId="5822"/>
    <cellStyle name="Normal 6 6 2" xfId="14104"/>
    <cellStyle name="Normal 6 6 2 2" xfId="33166"/>
    <cellStyle name="Normal 6 6 2 3" xfId="52227"/>
    <cellStyle name="Normal 6 6 3" xfId="24888"/>
    <cellStyle name="Normal 6 6 4" xfId="43949"/>
    <cellStyle name="Normal 6 7" xfId="8541"/>
    <cellStyle name="Normal 6 7 2" xfId="16821"/>
    <cellStyle name="Normal 6 7 2 2" xfId="35883"/>
    <cellStyle name="Normal 6 7 2 3" xfId="54944"/>
    <cellStyle name="Normal 6 7 3" xfId="27605"/>
    <cellStyle name="Normal 6 7 4" xfId="46666"/>
    <cellStyle name="Normal 6 8" xfId="11033"/>
    <cellStyle name="Normal 6 8 2" xfId="19311"/>
    <cellStyle name="Normal 6 8 2 2" xfId="38373"/>
    <cellStyle name="Normal 6 8 2 3" xfId="57434"/>
    <cellStyle name="Normal 6 8 3" xfId="30095"/>
    <cellStyle name="Normal 6 8 4" xfId="49156"/>
    <cellStyle name="Normal 6 9" xfId="5551"/>
    <cellStyle name="Normal 6 9 2" xfId="24631"/>
    <cellStyle name="Normal 6 9 3" xfId="43692"/>
    <cellStyle name="Normal 7" xfId="2506"/>
    <cellStyle name="Normal 7 10" xfId="13854"/>
    <cellStyle name="Normal 7 10 2" xfId="32916"/>
    <cellStyle name="Normal 7 10 3" xfId="51977"/>
    <cellStyle name="Normal 7 11" xfId="21824"/>
    <cellStyle name="Normal 7 12" xfId="40885"/>
    <cellStyle name="Normal 7 2" xfId="2507"/>
    <cellStyle name="Normal 7 2 2" xfId="2508"/>
    <cellStyle name="Normal 7 2 2 2" xfId="8550"/>
    <cellStyle name="Normal 7 2 2 2 2" xfId="16830"/>
    <cellStyle name="Normal 7 2 2 2 2 2" xfId="35892"/>
    <cellStyle name="Normal 7 2 2 2 2 3" xfId="54953"/>
    <cellStyle name="Normal 7 2 2 2 3" xfId="27614"/>
    <cellStyle name="Normal 7 2 2 2 4" xfId="46675"/>
    <cellStyle name="Normal 7 2 2 3" xfId="11042"/>
    <cellStyle name="Normal 7 2 2 3 2" xfId="19320"/>
    <cellStyle name="Normal 7 2 2 3 2 2" xfId="38382"/>
    <cellStyle name="Normal 7 2 2 3 2 3" xfId="57443"/>
    <cellStyle name="Normal 7 2 2 3 3" xfId="30104"/>
    <cellStyle name="Normal 7 2 2 3 4" xfId="49165"/>
    <cellStyle name="Normal 7 2 2 4" xfId="5560"/>
    <cellStyle name="Normal 7 2 2 4 2" xfId="24640"/>
    <cellStyle name="Normal 7 2 2 4 3" xfId="43701"/>
    <cellStyle name="Normal 7 2 2 5" xfId="13856"/>
    <cellStyle name="Normal 7 2 2 5 2" xfId="32918"/>
    <cellStyle name="Normal 7 2 2 5 3" xfId="51979"/>
    <cellStyle name="Normal 7 2 2 6" xfId="21826"/>
    <cellStyle name="Normal 7 2 2 7" xfId="40887"/>
    <cellStyle name="Normal 7 2 3" xfId="8549"/>
    <cellStyle name="Normal 7 2 3 2" xfId="16829"/>
    <cellStyle name="Normal 7 2 3 2 2" xfId="35891"/>
    <cellStyle name="Normal 7 2 3 2 3" xfId="54952"/>
    <cellStyle name="Normal 7 2 3 3" xfId="27613"/>
    <cellStyle name="Normal 7 2 3 4" xfId="46674"/>
    <cellStyle name="Normal 7 2 4" xfId="11041"/>
    <cellStyle name="Normal 7 2 4 2" xfId="19319"/>
    <cellStyle name="Normal 7 2 4 2 2" xfId="38381"/>
    <cellStyle name="Normal 7 2 4 2 3" xfId="57442"/>
    <cellStyle name="Normal 7 2 4 3" xfId="30103"/>
    <cellStyle name="Normal 7 2 4 4" xfId="49164"/>
    <cellStyle name="Normal 7 2 5" xfId="5559"/>
    <cellStyle name="Normal 7 2 5 2" xfId="24639"/>
    <cellStyle name="Normal 7 2 5 3" xfId="43700"/>
    <cellStyle name="Normal 7 2 6" xfId="13855"/>
    <cellStyle name="Normal 7 2 6 2" xfId="32917"/>
    <cellStyle name="Normal 7 2 6 3" xfId="51978"/>
    <cellStyle name="Normal 7 2 7" xfId="21825"/>
    <cellStyle name="Normal 7 2 8" xfId="40886"/>
    <cellStyle name="Normal 7 3" xfId="2509"/>
    <cellStyle name="Normal 7 3 2" xfId="2510"/>
    <cellStyle name="Normal 7 3 2 2" xfId="8552"/>
    <cellStyle name="Normal 7 3 2 2 2" xfId="16832"/>
    <cellStyle name="Normal 7 3 2 2 2 2" xfId="35894"/>
    <cellStyle name="Normal 7 3 2 2 2 3" xfId="54955"/>
    <cellStyle name="Normal 7 3 2 2 3" xfId="27616"/>
    <cellStyle name="Normal 7 3 2 2 4" xfId="46677"/>
    <cellStyle name="Normal 7 3 2 3" xfId="11044"/>
    <cellStyle name="Normal 7 3 2 3 2" xfId="19322"/>
    <cellStyle name="Normal 7 3 2 3 2 2" xfId="38384"/>
    <cellStyle name="Normal 7 3 2 3 2 3" xfId="57445"/>
    <cellStyle name="Normal 7 3 2 3 3" xfId="30106"/>
    <cellStyle name="Normal 7 3 2 3 4" xfId="49167"/>
    <cellStyle name="Normal 7 3 2 4" xfId="5562"/>
    <cellStyle name="Normal 7 3 2 4 2" xfId="24642"/>
    <cellStyle name="Normal 7 3 2 4 3" xfId="43703"/>
    <cellStyle name="Normal 7 3 2 5" xfId="13858"/>
    <cellStyle name="Normal 7 3 2 5 2" xfId="32920"/>
    <cellStyle name="Normal 7 3 2 5 3" xfId="51981"/>
    <cellStyle name="Normal 7 3 2 6" xfId="21828"/>
    <cellStyle name="Normal 7 3 2 7" xfId="40889"/>
    <cellStyle name="Normal 7 3 3" xfId="8551"/>
    <cellStyle name="Normal 7 3 3 2" xfId="16831"/>
    <cellStyle name="Normal 7 3 3 2 2" xfId="35893"/>
    <cellStyle name="Normal 7 3 3 2 3" xfId="54954"/>
    <cellStyle name="Normal 7 3 3 3" xfId="27615"/>
    <cellStyle name="Normal 7 3 3 4" xfId="46676"/>
    <cellStyle name="Normal 7 3 4" xfId="11043"/>
    <cellStyle name="Normal 7 3 4 2" xfId="19321"/>
    <cellStyle name="Normal 7 3 4 2 2" xfId="38383"/>
    <cellStyle name="Normal 7 3 4 2 3" xfId="57444"/>
    <cellStyle name="Normal 7 3 4 3" xfId="30105"/>
    <cellStyle name="Normal 7 3 4 4" xfId="49166"/>
    <cellStyle name="Normal 7 3 5" xfId="5561"/>
    <cellStyle name="Normal 7 3 5 2" xfId="24641"/>
    <cellStyle name="Normal 7 3 5 3" xfId="43702"/>
    <cellStyle name="Normal 7 3 6" xfId="13857"/>
    <cellStyle name="Normal 7 3 6 2" xfId="32919"/>
    <cellStyle name="Normal 7 3 6 3" xfId="51980"/>
    <cellStyle name="Normal 7 3 7" xfId="21827"/>
    <cellStyle name="Normal 7 3 8" xfId="40888"/>
    <cellStyle name="Normal 7 4" xfId="2511"/>
    <cellStyle name="Normal 7 4 2" xfId="8553"/>
    <cellStyle name="Normal 7 4 2 2" xfId="16833"/>
    <cellStyle name="Normal 7 4 2 2 2" xfId="35895"/>
    <cellStyle name="Normal 7 4 2 2 3" xfId="54956"/>
    <cellStyle name="Normal 7 4 2 3" xfId="27617"/>
    <cellStyle name="Normal 7 4 2 4" xfId="46678"/>
    <cellStyle name="Normal 7 4 3" xfId="11045"/>
    <cellStyle name="Normal 7 4 3 2" xfId="19323"/>
    <cellStyle name="Normal 7 4 3 2 2" xfId="38385"/>
    <cellStyle name="Normal 7 4 3 2 3" xfId="57446"/>
    <cellStyle name="Normal 7 4 3 3" xfId="30107"/>
    <cellStyle name="Normal 7 4 3 4" xfId="49168"/>
    <cellStyle name="Normal 7 4 4" xfId="5563"/>
    <cellStyle name="Normal 7 4 4 2" xfId="24643"/>
    <cellStyle name="Normal 7 4 4 3" xfId="43704"/>
    <cellStyle name="Normal 7 4 5" xfId="13859"/>
    <cellStyle name="Normal 7 4 5 2" xfId="32921"/>
    <cellStyle name="Normal 7 4 5 3" xfId="51982"/>
    <cellStyle name="Normal 7 4 6" xfId="21829"/>
    <cellStyle name="Normal 7 4 7" xfId="40890"/>
    <cellStyle name="Normal 7 5" xfId="2512"/>
    <cellStyle name="Normal 7 5 2" xfId="8554"/>
    <cellStyle name="Normal 7 5 2 2" xfId="16834"/>
    <cellStyle name="Normal 7 5 2 2 2" xfId="35896"/>
    <cellStyle name="Normal 7 5 2 2 3" xfId="54957"/>
    <cellStyle name="Normal 7 5 2 3" xfId="27618"/>
    <cellStyle name="Normal 7 5 2 4" xfId="46679"/>
    <cellStyle name="Normal 7 5 3" xfId="11046"/>
    <cellStyle name="Normal 7 5 3 2" xfId="19324"/>
    <cellStyle name="Normal 7 5 3 2 2" xfId="38386"/>
    <cellStyle name="Normal 7 5 3 2 3" xfId="57447"/>
    <cellStyle name="Normal 7 5 3 3" xfId="30108"/>
    <cellStyle name="Normal 7 5 3 4" xfId="49169"/>
    <cellStyle name="Normal 7 5 4" xfId="5564"/>
    <cellStyle name="Normal 7 5 4 2" xfId="24644"/>
    <cellStyle name="Normal 7 5 4 3" xfId="43705"/>
    <cellStyle name="Normal 7 5 5" xfId="13860"/>
    <cellStyle name="Normal 7 5 5 2" xfId="32922"/>
    <cellStyle name="Normal 7 5 5 3" xfId="51983"/>
    <cellStyle name="Normal 7 5 6" xfId="21830"/>
    <cellStyle name="Normal 7 5 7" xfId="40891"/>
    <cellStyle name="Normal 7 6" xfId="5908"/>
    <cellStyle name="Normal 7 6 2" xfId="14190"/>
    <cellStyle name="Normal 7 6 2 2" xfId="33252"/>
    <cellStyle name="Normal 7 6 2 3" xfId="52313"/>
    <cellStyle name="Normal 7 6 3" xfId="24974"/>
    <cellStyle name="Normal 7 6 4" xfId="44035"/>
    <cellStyle name="Normal 7 7" xfId="8548"/>
    <cellStyle name="Normal 7 7 2" xfId="16828"/>
    <cellStyle name="Normal 7 7 2 2" xfId="35890"/>
    <cellStyle name="Normal 7 7 2 3" xfId="54951"/>
    <cellStyle name="Normal 7 7 3" xfId="27612"/>
    <cellStyle name="Normal 7 7 4" xfId="46673"/>
    <cellStyle name="Normal 7 8" xfId="11040"/>
    <cellStyle name="Normal 7 8 2" xfId="19318"/>
    <cellStyle name="Normal 7 8 2 2" xfId="38380"/>
    <cellStyle name="Normal 7 8 2 3" xfId="57441"/>
    <cellStyle name="Normal 7 8 3" xfId="30102"/>
    <cellStyle name="Normal 7 8 4" xfId="49163"/>
    <cellStyle name="Normal 7 9" xfId="5558"/>
    <cellStyle name="Normal 7 9 2" xfId="24638"/>
    <cellStyle name="Normal 7 9 3" xfId="43699"/>
    <cellStyle name="Normal 8" xfId="2513"/>
    <cellStyle name="Normal 8 10" xfId="13861"/>
    <cellStyle name="Normal 8 10 2" xfId="32923"/>
    <cellStyle name="Normal 8 10 3" xfId="51984"/>
    <cellStyle name="Normal 8 11" xfId="21831"/>
    <cellStyle name="Normal 8 12" xfId="40892"/>
    <cellStyle name="Normal 8 2" xfId="2514"/>
    <cellStyle name="Normal 8 2 2" xfId="2515"/>
    <cellStyle name="Normal 8 2 2 2" xfId="8557"/>
    <cellStyle name="Normal 8 2 2 2 2" xfId="16837"/>
    <cellStyle name="Normal 8 2 2 2 2 2" xfId="35899"/>
    <cellStyle name="Normal 8 2 2 2 2 3" xfId="54960"/>
    <cellStyle name="Normal 8 2 2 2 3" xfId="27621"/>
    <cellStyle name="Normal 8 2 2 2 4" xfId="46682"/>
    <cellStyle name="Normal 8 2 2 3" xfId="11049"/>
    <cellStyle name="Normal 8 2 2 3 2" xfId="19327"/>
    <cellStyle name="Normal 8 2 2 3 2 2" xfId="38389"/>
    <cellStyle name="Normal 8 2 2 3 2 3" xfId="57450"/>
    <cellStyle name="Normal 8 2 2 3 3" xfId="30111"/>
    <cellStyle name="Normal 8 2 2 3 4" xfId="49172"/>
    <cellStyle name="Normal 8 2 2 4" xfId="5567"/>
    <cellStyle name="Normal 8 2 2 4 2" xfId="24647"/>
    <cellStyle name="Normal 8 2 2 4 3" xfId="43708"/>
    <cellStyle name="Normal 8 2 2 5" xfId="13863"/>
    <cellStyle name="Normal 8 2 2 5 2" xfId="32925"/>
    <cellStyle name="Normal 8 2 2 5 3" xfId="51986"/>
    <cellStyle name="Normal 8 2 2 6" xfId="21833"/>
    <cellStyle name="Normal 8 2 2 7" xfId="40894"/>
    <cellStyle name="Normal 8 2 3" xfId="8556"/>
    <cellStyle name="Normal 8 2 3 2" xfId="16836"/>
    <cellStyle name="Normal 8 2 3 2 2" xfId="35898"/>
    <cellStyle name="Normal 8 2 3 2 3" xfId="54959"/>
    <cellStyle name="Normal 8 2 3 3" xfId="27620"/>
    <cellStyle name="Normal 8 2 3 4" xfId="46681"/>
    <cellStyle name="Normal 8 2 4" xfId="11048"/>
    <cellStyle name="Normal 8 2 4 2" xfId="19326"/>
    <cellStyle name="Normal 8 2 4 2 2" xfId="38388"/>
    <cellStyle name="Normal 8 2 4 2 3" xfId="57449"/>
    <cellStyle name="Normal 8 2 4 3" xfId="30110"/>
    <cellStyle name="Normal 8 2 4 4" xfId="49171"/>
    <cellStyle name="Normal 8 2 5" xfId="5566"/>
    <cellStyle name="Normal 8 2 5 2" xfId="24646"/>
    <cellStyle name="Normal 8 2 5 3" xfId="43707"/>
    <cellStyle name="Normal 8 2 6" xfId="13862"/>
    <cellStyle name="Normal 8 2 6 2" xfId="32924"/>
    <cellStyle name="Normal 8 2 6 3" xfId="51985"/>
    <cellStyle name="Normal 8 2 7" xfId="21832"/>
    <cellStyle name="Normal 8 2 8" xfId="40893"/>
    <cellStyle name="Normal 8 3" xfId="2516"/>
    <cellStyle name="Normal 8 3 2" xfId="2517"/>
    <cellStyle name="Normal 8 3 2 2" xfId="8559"/>
    <cellStyle name="Normal 8 3 2 2 2" xfId="16839"/>
    <cellStyle name="Normal 8 3 2 2 2 2" xfId="35901"/>
    <cellStyle name="Normal 8 3 2 2 2 3" xfId="54962"/>
    <cellStyle name="Normal 8 3 2 2 3" xfId="27623"/>
    <cellStyle name="Normal 8 3 2 2 4" xfId="46684"/>
    <cellStyle name="Normal 8 3 2 3" xfId="11051"/>
    <cellStyle name="Normal 8 3 2 3 2" xfId="19329"/>
    <cellStyle name="Normal 8 3 2 3 2 2" xfId="38391"/>
    <cellStyle name="Normal 8 3 2 3 2 3" xfId="57452"/>
    <cellStyle name="Normal 8 3 2 3 3" xfId="30113"/>
    <cellStyle name="Normal 8 3 2 3 4" xfId="49174"/>
    <cellStyle name="Normal 8 3 2 4" xfId="5569"/>
    <cellStyle name="Normal 8 3 2 4 2" xfId="24649"/>
    <cellStyle name="Normal 8 3 2 4 3" xfId="43710"/>
    <cellStyle name="Normal 8 3 2 5" xfId="13865"/>
    <cellStyle name="Normal 8 3 2 5 2" xfId="32927"/>
    <cellStyle name="Normal 8 3 2 5 3" xfId="51988"/>
    <cellStyle name="Normal 8 3 2 6" xfId="21835"/>
    <cellStyle name="Normal 8 3 2 7" xfId="40896"/>
    <cellStyle name="Normal 8 3 3" xfId="8558"/>
    <cellStyle name="Normal 8 3 3 2" xfId="16838"/>
    <cellStyle name="Normal 8 3 3 2 2" xfId="35900"/>
    <cellStyle name="Normal 8 3 3 2 3" xfId="54961"/>
    <cellStyle name="Normal 8 3 3 3" xfId="27622"/>
    <cellStyle name="Normal 8 3 3 4" xfId="46683"/>
    <cellStyle name="Normal 8 3 4" xfId="11050"/>
    <cellStyle name="Normal 8 3 4 2" xfId="19328"/>
    <cellStyle name="Normal 8 3 4 2 2" xfId="38390"/>
    <cellStyle name="Normal 8 3 4 2 3" xfId="57451"/>
    <cellStyle name="Normal 8 3 4 3" xfId="30112"/>
    <cellStyle name="Normal 8 3 4 4" xfId="49173"/>
    <cellStyle name="Normal 8 3 5" xfId="5568"/>
    <cellStyle name="Normal 8 3 5 2" xfId="24648"/>
    <cellStyle name="Normal 8 3 5 3" xfId="43709"/>
    <cellStyle name="Normal 8 3 6" xfId="13864"/>
    <cellStyle name="Normal 8 3 6 2" xfId="32926"/>
    <cellStyle name="Normal 8 3 6 3" xfId="51987"/>
    <cellStyle name="Normal 8 3 7" xfId="21834"/>
    <cellStyle name="Normal 8 3 8" xfId="40895"/>
    <cellStyle name="Normal 8 4" xfId="2518"/>
    <cellStyle name="Normal 8 4 2" xfId="8560"/>
    <cellStyle name="Normal 8 4 2 2" xfId="16840"/>
    <cellStyle name="Normal 8 4 2 2 2" xfId="35902"/>
    <cellStyle name="Normal 8 4 2 2 3" xfId="54963"/>
    <cellStyle name="Normal 8 4 2 3" xfId="27624"/>
    <cellStyle name="Normal 8 4 2 4" xfId="46685"/>
    <cellStyle name="Normal 8 4 3" xfId="11052"/>
    <cellStyle name="Normal 8 4 3 2" xfId="19330"/>
    <cellStyle name="Normal 8 4 3 2 2" xfId="38392"/>
    <cellStyle name="Normal 8 4 3 2 3" xfId="57453"/>
    <cellStyle name="Normal 8 4 3 3" xfId="30114"/>
    <cellStyle name="Normal 8 4 3 4" xfId="49175"/>
    <cellStyle name="Normal 8 4 4" xfId="5570"/>
    <cellStyle name="Normal 8 4 4 2" xfId="24650"/>
    <cellStyle name="Normal 8 4 4 3" xfId="43711"/>
    <cellStyle name="Normal 8 4 5" xfId="13866"/>
    <cellStyle name="Normal 8 4 5 2" xfId="32928"/>
    <cellStyle name="Normal 8 4 5 3" xfId="51989"/>
    <cellStyle name="Normal 8 4 6" xfId="21836"/>
    <cellStyle name="Normal 8 4 7" xfId="40897"/>
    <cellStyle name="Normal 8 5" xfId="2519"/>
    <cellStyle name="Normal 8 5 2" xfId="8561"/>
    <cellStyle name="Normal 8 5 2 2" xfId="16841"/>
    <cellStyle name="Normal 8 5 2 2 2" xfId="35903"/>
    <cellStyle name="Normal 8 5 2 2 3" xfId="54964"/>
    <cellStyle name="Normal 8 5 2 3" xfId="27625"/>
    <cellStyle name="Normal 8 5 2 4" xfId="46686"/>
    <cellStyle name="Normal 8 5 3" xfId="11053"/>
    <cellStyle name="Normal 8 5 3 2" xfId="19331"/>
    <cellStyle name="Normal 8 5 3 2 2" xfId="38393"/>
    <cellStyle name="Normal 8 5 3 2 3" xfId="57454"/>
    <cellStyle name="Normal 8 5 3 3" xfId="30115"/>
    <cellStyle name="Normal 8 5 3 4" xfId="49176"/>
    <cellStyle name="Normal 8 5 4" xfId="5571"/>
    <cellStyle name="Normal 8 5 4 2" xfId="24651"/>
    <cellStyle name="Normal 8 5 4 3" xfId="43712"/>
    <cellStyle name="Normal 8 5 5" xfId="13867"/>
    <cellStyle name="Normal 8 5 5 2" xfId="32929"/>
    <cellStyle name="Normal 8 5 5 3" xfId="51990"/>
    <cellStyle name="Normal 8 5 6" xfId="21837"/>
    <cellStyle name="Normal 8 5 7" xfId="40898"/>
    <cellStyle name="Normal 8 6" xfId="6006"/>
    <cellStyle name="Normal 8 6 2" xfId="14288"/>
    <cellStyle name="Normal 8 6 2 2" xfId="33350"/>
    <cellStyle name="Normal 8 6 2 3" xfId="52411"/>
    <cellStyle name="Normal 8 6 3" xfId="25072"/>
    <cellStyle name="Normal 8 6 4" xfId="44133"/>
    <cellStyle name="Normal 8 7" xfId="8555"/>
    <cellStyle name="Normal 8 7 2" xfId="16835"/>
    <cellStyle name="Normal 8 7 2 2" xfId="35897"/>
    <cellStyle name="Normal 8 7 2 3" xfId="54958"/>
    <cellStyle name="Normal 8 7 3" xfId="27619"/>
    <cellStyle name="Normal 8 7 4" xfId="46680"/>
    <cellStyle name="Normal 8 8" xfId="11047"/>
    <cellStyle name="Normal 8 8 2" xfId="19325"/>
    <cellStyle name="Normal 8 8 2 2" xfId="38387"/>
    <cellStyle name="Normal 8 8 2 3" xfId="57448"/>
    <cellStyle name="Normal 8 8 3" xfId="30109"/>
    <cellStyle name="Normal 8 8 4" xfId="49170"/>
    <cellStyle name="Normal 8 9" xfId="5565"/>
    <cellStyle name="Normal 8 9 2" xfId="24645"/>
    <cellStyle name="Normal 8 9 3" xfId="43706"/>
    <cellStyle name="Normal 9" xfId="2520"/>
    <cellStyle name="Normal 9 10" xfId="13868"/>
    <cellStyle name="Normal 9 10 2" xfId="32930"/>
    <cellStyle name="Normal 9 10 3" xfId="51991"/>
    <cellStyle name="Normal 9 11" xfId="21838"/>
    <cellStyle name="Normal 9 12" xfId="40899"/>
    <cellStyle name="Normal 9 2" xfId="2521"/>
    <cellStyle name="Normal 9 2 2" xfId="2522"/>
    <cellStyle name="Normal 9 2 2 2" xfId="8564"/>
    <cellStyle name="Normal 9 2 2 2 2" xfId="16844"/>
    <cellStyle name="Normal 9 2 2 2 2 2" xfId="35906"/>
    <cellStyle name="Normal 9 2 2 2 2 3" xfId="54967"/>
    <cellStyle name="Normal 9 2 2 2 3" xfId="27628"/>
    <cellStyle name="Normal 9 2 2 2 4" xfId="46689"/>
    <cellStyle name="Normal 9 2 2 3" xfId="11056"/>
    <cellStyle name="Normal 9 2 2 3 2" xfId="19334"/>
    <cellStyle name="Normal 9 2 2 3 2 2" xfId="38396"/>
    <cellStyle name="Normal 9 2 2 3 2 3" xfId="57457"/>
    <cellStyle name="Normal 9 2 2 3 3" xfId="30118"/>
    <cellStyle name="Normal 9 2 2 3 4" xfId="49179"/>
    <cellStyle name="Normal 9 2 2 4" xfId="5574"/>
    <cellStyle name="Normal 9 2 2 4 2" xfId="24654"/>
    <cellStyle name="Normal 9 2 2 4 3" xfId="43715"/>
    <cellStyle name="Normal 9 2 2 5" xfId="13870"/>
    <cellStyle name="Normal 9 2 2 5 2" xfId="32932"/>
    <cellStyle name="Normal 9 2 2 5 3" xfId="51993"/>
    <cellStyle name="Normal 9 2 2 6" xfId="21840"/>
    <cellStyle name="Normal 9 2 2 7" xfId="40901"/>
    <cellStyle name="Normal 9 2 3" xfId="8563"/>
    <cellStyle name="Normal 9 2 3 2" xfId="16843"/>
    <cellStyle name="Normal 9 2 3 2 2" xfId="35905"/>
    <cellStyle name="Normal 9 2 3 2 3" xfId="54966"/>
    <cellStyle name="Normal 9 2 3 3" xfId="27627"/>
    <cellStyle name="Normal 9 2 3 4" xfId="46688"/>
    <cellStyle name="Normal 9 2 4" xfId="11055"/>
    <cellStyle name="Normal 9 2 4 2" xfId="19333"/>
    <cellStyle name="Normal 9 2 4 2 2" xfId="38395"/>
    <cellStyle name="Normal 9 2 4 2 3" xfId="57456"/>
    <cellStyle name="Normal 9 2 4 3" xfId="30117"/>
    <cellStyle name="Normal 9 2 4 4" xfId="49178"/>
    <cellStyle name="Normal 9 2 5" xfId="5573"/>
    <cellStyle name="Normal 9 2 5 2" xfId="24653"/>
    <cellStyle name="Normal 9 2 5 3" xfId="43714"/>
    <cellStyle name="Normal 9 2 6" xfId="13869"/>
    <cellStyle name="Normal 9 2 6 2" xfId="32931"/>
    <cellStyle name="Normal 9 2 6 3" xfId="51992"/>
    <cellStyle name="Normal 9 2 7" xfId="21839"/>
    <cellStyle name="Normal 9 2 8" xfId="40900"/>
    <cellStyle name="Normal 9 3" xfId="2523"/>
    <cellStyle name="Normal 9 3 2" xfId="2524"/>
    <cellStyle name="Normal 9 3 2 2" xfId="8566"/>
    <cellStyle name="Normal 9 3 2 2 2" xfId="16846"/>
    <cellStyle name="Normal 9 3 2 2 2 2" xfId="35908"/>
    <cellStyle name="Normal 9 3 2 2 2 3" xfId="54969"/>
    <cellStyle name="Normal 9 3 2 2 3" xfId="27630"/>
    <cellStyle name="Normal 9 3 2 2 4" xfId="46691"/>
    <cellStyle name="Normal 9 3 2 3" xfId="11058"/>
    <cellStyle name="Normal 9 3 2 3 2" xfId="19336"/>
    <cellStyle name="Normal 9 3 2 3 2 2" xfId="38398"/>
    <cellStyle name="Normal 9 3 2 3 2 3" xfId="57459"/>
    <cellStyle name="Normal 9 3 2 3 3" xfId="30120"/>
    <cellStyle name="Normal 9 3 2 3 4" xfId="49181"/>
    <cellStyle name="Normal 9 3 2 4" xfId="5576"/>
    <cellStyle name="Normal 9 3 2 4 2" xfId="24656"/>
    <cellStyle name="Normal 9 3 2 4 3" xfId="43717"/>
    <cellStyle name="Normal 9 3 2 5" xfId="13872"/>
    <cellStyle name="Normal 9 3 2 5 2" xfId="32934"/>
    <cellStyle name="Normal 9 3 2 5 3" xfId="51995"/>
    <cellStyle name="Normal 9 3 2 6" xfId="21842"/>
    <cellStyle name="Normal 9 3 2 7" xfId="40903"/>
    <cellStyle name="Normal 9 3 3" xfId="8565"/>
    <cellStyle name="Normal 9 3 3 2" xfId="16845"/>
    <cellStyle name="Normal 9 3 3 2 2" xfId="35907"/>
    <cellStyle name="Normal 9 3 3 2 3" xfId="54968"/>
    <cellStyle name="Normal 9 3 3 3" xfId="27629"/>
    <cellStyle name="Normal 9 3 3 4" xfId="46690"/>
    <cellStyle name="Normal 9 3 4" xfId="11057"/>
    <cellStyle name="Normal 9 3 4 2" xfId="19335"/>
    <cellStyle name="Normal 9 3 4 2 2" xfId="38397"/>
    <cellStyle name="Normal 9 3 4 2 3" xfId="57458"/>
    <cellStyle name="Normal 9 3 4 3" xfId="30119"/>
    <cellStyle name="Normal 9 3 4 4" xfId="49180"/>
    <cellStyle name="Normal 9 3 5" xfId="5575"/>
    <cellStyle name="Normal 9 3 5 2" xfId="24655"/>
    <cellStyle name="Normal 9 3 5 3" xfId="43716"/>
    <cellStyle name="Normal 9 3 6" xfId="13871"/>
    <cellStyle name="Normal 9 3 6 2" xfId="32933"/>
    <cellStyle name="Normal 9 3 6 3" xfId="51994"/>
    <cellStyle name="Normal 9 3 7" xfId="21841"/>
    <cellStyle name="Normal 9 3 8" xfId="40902"/>
    <cellStyle name="Normal 9 4" xfId="2525"/>
    <cellStyle name="Normal 9 4 2" xfId="8567"/>
    <cellStyle name="Normal 9 4 2 2" xfId="16847"/>
    <cellStyle name="Normal 9 4 2 2 2" xfId="35909"/>
    <cellStyle name="Normal 9 4 2 2 3" xfId="54970"/>
    <cellStyle name="Normal 9 4 2 3" xfId="27631"/>
    <cellStyle name="Normal 9 4 2 4" xfId="46692"/>
    <cellStyle name="Normal 9 4 3" xfId="11059"/>
    <cellStyle name="Normal 9 4 3 2" xfId="19337"/>
    <cellStyle name="Normal 9 4 3 2 2" xfId="38399"/>
    <cellStyle name="Normal 9 4 3 2 3" xfId="57460"/>
    <cellStyle name="Normal 9 4 3 3" xfId="30121"/>
    <cellStyle name="Normal 9 4 3 4" xfId="49182"/>
    <cellStyle name="Normal 9 4 4" xfId="5577"/>
    <cellStyle name="Normal 9 4 4 2" xfId="24657"/>
    <cellStyle name="Normal 9 4 4 3" xfId="43718"/>
    <cellStyle name="Normal 9 4 5" xfId="13873"/>
    <cellStyle name="Normal 9 4 5 2" xfId="32935"/>
    <cellStyle name="Normal 9 4 5 3" xfId="51996"/>
    <cellStyle name="Normal 9 4 6" xfId="21843"/>
    <cellStyle name="Normal 9 4 7" xfId="40904"/>
    <cellStyle name="Normal 9 5" xfId="2526"/>
    <cellStyle name="Normal 9 5 2" xfId="8568"/>
    <cellStyle name="Normal 9 5 2 2" xfId="16848"/>
    <cellStyle name="Normal 9 5 2 2 2" xfId="35910"/>
    <cellStyle name="Normal 9 5 2 2 3" xfId="54971"/>
    <cellStyle name="Normal 9 5 2 3" xfId="27632"/>
    <cellStyle name="Normal 9 5 2 4" xfId="46693"/>
    <cellStyle name="Normal 9 5 3" xfId="11060"/>
    <cellStyle name="Normal 9 5 3 2" xfId="19338"/>
    <cellStyle name="Normal 9 5 3 2 2" xfId="38400"/>
    <cellStyle name="Normal 9 5 3 2 3" xfId="57461"/>
    <cellStyle name="Normal 9 5 3 3" xfId="30122"/>
    <cellStyle name="Normal 9 5 3 4" xfId="49183"/>
    <cellStyle name="Normal 9 5 4" xfId="5578"/>
    <cellStyle name="Normal 9 5 4 2" xfId="24658"/>
    <cellStyle name="Normal 9 5 4 3" xfId="43719"/>
    <cellStyle name="Normal 9 5 5" xfId="13874"/>
    <cellStyle name="Normal 9 5 5 2" xfId="32936"/>
    <cellStyle name="Normal 9 5 5 3" xfId="51997"/>
    <cellStyle name="Normal 9 5 6" xfId="21844"/>
    <cellStyle name="Normal 9 5 7" xfId="40905"/>
    <cellStyle name="Normal 9 6" xfId="6020"/>
    <cellStyle name="Normal 9 6 2" xfId="14302"/>
    <cellStyle name="Normal 9 6 2 2" xfId="33364"/>
    <cellStyle name="Normal 9 6 2 3" xfId="52425"/>
    <cellStyle name="Normal 9 6 3" xfId="25086"/>
    <cellStyle name="Normal 9 6 4" xfId="44147"/>
    <cellStyle name="Normal 9 7" xfId="8562"/>
    <cellStyle name="Normal 9 7 2" xfId="16842"/>
    <cellStyle name="Normal 9 7 2 2" xfId="35904"/>
    <cellStyle name="Normal 9 7 2 3" xfId="54965"/>
    <cellStyle name="Normal 9 7 3" xfId="27626"/>
    <cellStyle name="Normal 9 7 4" xfId="46687"/>
    <cellStyle name="Normal 9 8" xfId="11054"/>
    <cellStyle name="Normal 9 8 2" xfId="19332"/>
    <cellStyle name="Normal 9 8 2 2" xfId="38394"/>
    <cellStyle name="Normal 9 8 2 3" xfId="57455"/>
    <cellStyle name="Normal 9 8 3" xfId="30116"/>
    <cellStyle name="Normal 9 8 4" xfId="49177"/>
    <cellStyle name="Normal 9 9" xfId="5572"/>
    <cellStyle name="Normal 9 9 2" xfId="24652"/>
    <cellStyle name="Normal 9 9 3" xfId="43713"/>
    <cellStyle name="Normal_2007ASAForecast-Final" xfId="2527"/>
    <cellStyle name="Note 10" xfId="5579"/>
    <cellStyle name="Note 10 2" xfId="6064"/>
    <cellStyle name="Note 10 2 2" xfId="14346"/>
    <cellStyle name="Note 10 2 2 2" xfId="33408"/>
    <cellStyle name="Note 10 2 2 3" xfId="52469"/>
    <cellStyle name="Note 10 2 3" xfId="25130"/>
    <cellStyle name="Note 10 2 4" xfId="44191"/>
    <cellStyle name="Note 10 3" xfId="13875"/>
    <cellStyle name="Note 10 3 2" xfId="32937"/>
    <cellStyle name="Note 10 3 3" xfId="51998"/>
    <cellStyle name="Note 10 4" xfId="24659"/>
    <cellStyle name="Note 10 5" xfId="43720"/>
    <cellStyle name="Note 11" xfId="19341"/>
    <cellStyle name="Note 11 2" xfId="38402"/>
    <cellStyle name="Note 11 3" xfId="57463"/>
    <cellStyle name="Note 2" xfId="2528"/>
    <cellStyle name="Note 2 10" xfId="2529"/>
    <cellStyle name="Note 2 10 2" xfId="2530"/>
    <cellStyle name="Note 2 11" xfId="2531"/>
    <cellStyle name="Note 2 12" xfId="2532"/>
    <cellStyle name="Note 2 13" xfId="5580"/>
    <cellStyle name="Note 2 13 2" xfId="13876"/>
    <cellStyle name="Note 2 13 2 2" xfId="32938"/>
    <cellStyle name="Note 2 13 2 3" xfId="51999"/>
    <cellStyle name="Note 2 13 3" xfId="24660"/>
    <cellStyle name="Note 2 13 4" xfId="43721"/>
    <cellStyle name="Note 2 14" xfId="5631"/>
    <cellStyle name="Note 2 14 2" xfId="13921"/>
    <cellStyle name="Note 2 14 2 2" xfId="32983"/>
    <cellStyle name="Note 2 14 2 3" xfId="52044"/>
    <cellStyle name="Note 2 14 3" xfId="24705"/>
    <cellStyle name="Note 2 14 4" xfId="43766"/>
    <cellStyle name="Note 2 2" xfId="2533"/>
    <cellStyle name="Note 2 2 10" xfId="5647"/>
    <cellStyle name="Note 2 2 10 2" xfId="13935"/>
    <cellStyle name="Note 2 2 10 2 2" xfId="32997"/>
    <cellStyle name="Note 2 2 10 2 3" xfId="52058"/>
    <cellStyle name="Note 2 2 10 3" xfId="24719"/>
    <cellStyle name="Note 2 2 10 4" xfId="43780"/>
    <cellStyle name="Note 2 2 2" xfId="2534"/>
    <cellStyle name="Note 2 2 2 2" xfId="2535"/>
    <cellStyle name="Note 2 2 2 2 2" xfId="2536"/>
    <cellStyle name="Note 2 2 2 3" xfId="2537"/>
    <cellStyle name="Note 2 2 2 3 2" xfId="2538"/>
    <cellStyle name="Note 2 2 2 4" xfId="2539"/>
    <cellStyle name="Note 2 2 2 5" xfId="2540"/>
    <cellStyle name="Note 2 2 2 6" xfId="5581"/>
    <cellStyle name="Note 2 2 2 6 2" xfId="13877"/>
    <cellStyle name="Note 2 2 2 6 2 2" xfId="32939"/>
    <cellStyle name="Note 2 2 2 6 2 3" xfId="52000"/>
    <cellStyle name="Note 2 2 2 6 3" xfId="24661"/>
    <cellStyle name="Note 2 2 2 6 4" xfId="43722"/>
    <cellStyle name="Note 2 2 2 7" xfId="5851"/>
    <cellStyle name="Note 2 2 2 7 2" xfId="14133"/>
    <cellStyle name="Note 2 2 2 7 2 2" xfId="33195"/>
    <cellStyle name="Note 2 2 2 7 2 3" xfId="52256"/>
    <cellStyle name="Note 2 2 2 7 3" xfId="24917"/>
    <cellStyle name="Note 2 2 2 7 4" xfId="43978"/>
    <cellStyle name="Note 2 2 3" xfId="2541"/>
    <cellStyle name="Note 2 2 3 2" xfId="2542"/>
    <cellStyle name="Note 2 2 3 2 2" xfId="2543"/>
    <cellStyle name="Note 2 2 3 3" xfId="2544"/>
    <cellStyle name="Note 2 2 3 3 2" xfId="2545"/>
    <cellStyle name="Note 2 2 3 4" xfId="2546"/>
    <cellStyle name="Note 2 2 3 5" xfId="2547"/>
    <cellStyle name="Note 2 2 3 6" xfId="5582"/>
    <cellStyle name="Note 2 2 3 6 2" xfId="13878"/>
    <cellStyle name="Note 2 2 3 6 2 2" xfId="32940"/>
    <cellStyle name="Note 2 2 3 6 2 3" xfId="52001"/>
    <cellStyle name="Note 2 2 3 6 3" xfId="24662"/>
    <cellStyle name="Note 2 2 3 6 4" xfId="43723"/>
    <cellStyle name="Note 2 2 3 7" xfId="5949"/>
    <cellStyle name="Note 2 2 3 7 2" xfId="14231"/>
    <cellStyle name="Note 2 2 3 7 2 2" xfId="33293"/>
    <cellStyle name="Note 2 2 3 7 2 3" xfId="52354"/>
    <cellStyle name="Note 2 2 3 7 3" xfId="25015"/>
    <cellStyle name="Note 2 2 3 7 4" xfId="44076"/>
    <cellStyle name="Note 2 2 4" xfId="2548"/>
    <cellStyle name="Note 2 2 4 2" xfId="2549"/>
    <cellStyle name="Note 2 2 4 2 2" xfId="2550"/>
    <cellStyle name="Note 2 2 4 3" xfId="2551"/>
    <cellStyle name="Note 2 2 4 4" xfId="2552"/>
    <cellStyle name="Note 2 2 4 5" xfId="5583"/>
    <cellStyle name="Note 2 2 4 5 2" xfId="13879"/>
    <cellStyle name="Note 2 2 4 5 2 2" xfId="32941"/>
    <cellStyle name="Note 2 2 4 5 2 3" xfId="52002"/>
    <cellStyle name="Note 2 2 4 5 3" xfId="24663"/>
    <cellStyle name="Note 2 2 4 5 4" xfId="43724"/>
    <cellStyle name="Note 2 2 4 6" xfId="5764"/>
    <cellStyle name="Note 2 2 4 6 2" xfId="14047"/>
    <cellStyle name="Note 2 2 4 6 2 2" xfId="33109"/>
    <cellStyle name="Note 2 2 4 6 2 3" xfId="52170"/>
    <cellStyle name="Note 2 2 4 6 3" xfId="24831"/>
    <cellStyle name="Note 2 2 4 6 4" xfId="43892"/>
    <cellStyle name="Note 2 2 5" xfId="2553"/>
    <cellStyle name="Note 2 2 5 2" xfId="2554"/>
    <cellStyle name="Note 2 2 6" xfId="2555"/>
    <cellStyle name="Note 2 2 6 2" xfId="2556"/>
    <cellStyle name="Note 2 2 7" xfId="2557"/>
    <cellStyle name="Note 2 2 8" xfId="2558"/>
    <cellStyle name="Note 2 2 9" xfId="5584"/>
    <cellStyle name="Note 2 2 9 2" xfId="13880"/>
    <cellStyle name="Note 2 2 9 2 2" xfId="32942"/>
    <cellStyle name="Note 2 2 9 2 3" xfId="52003"/>
    <cellStyle name="Note 2 2 9 3" xfId="24664"/>
    <cellStyle name="Note 2 2 9 4" xfId="43725"/>
    <cellStyle name="Note 2 3" xfId="2559"/>
    <cellStyle name="Note 2 3 10" xfId="5663"/>
    <cellStyle name="Note 2 3 10 2" xfId="13949"/>
    <cellStyle name="Note 2 3 10 2 2" xfId="33011"/>
    <cellStyle name="Note 2 3 10 2 3" xfId="52072"/>
    <cellStyle name="Note 2 3 10 3" xfId="24733"/>
    <cellStyle name="Note 2 3 10 4" xfId="43794"/>
    <cellStyle name="Note 2 3 2" xfId="2560"/>
    <cellStyle name="Note 2 3 2 2" xfId="2561"/>
    <cellStyle name="Note 2 3 2 2 2" xfId="2562"/>
    <cellStyle name="Note 2 3 2 3" xfId="2563"/>
    <cellStyle name="Note 2 3 2 3 2" xfId="2564"/>
    <cellStyle name="Note 2 3 2 4" xfId="2565"/>
    <cellStyle name="Note 2 3 2 5" xfId="2566"/>
    <cellStyle name="Note 2 3 2 6" xfId="5585"/>
    <cellStyle name="Note 2 3 2 6 2" xfId="13881"/>
    <cellStyle name="Note 2 3 2 6 2 2" xfId="32943"/>
    <cellStyle name="Note 2 3 2 6 2 3" xfId="52004"/>
    <cellStyle name="Note 2 3 2 6 3" xfId="24665"/>
    <cellStyle name="Note 2 3 2 6 4" xfId="43726"/>
    <cellStyle name="Note 2 3 2 7" xfId="5865"/>
    <cellStyle name="Note 2 3 2 7 2" xfId="14147"/>
    <cellStyle name="Note 2 3 2 7 2 2" xfId="33209"/>
    <cellStyle name="Note 2 3 2 7 2 3" xfId="52270"/>
    <cellStyle name="Note 2 3 2 7 3" xfId="24931"/>
    <cellStyle name="Note 2 3 2 7 4" xfId="43992"/>
    <cellStyle name="Note 2 3 3" xfId="2567"/>
    <cellStyle name="Note 2 3 3 2" xfId="2568"/>
    <cellStyle name="Note 2 3 3 2 2" xfId="2569"/>
    <cellStyle name="Note 2 3 3 3" xfId="2570"/>
    <cellStyle name="Note 2 3 3 3 2" xfId="2571"/>
    <cellStyle name="Note 2 3 3 4" xfId="2572"/>
    <cellStyle name="Note 2 3 3 5" xfId="2573"/>
    <cellStyle name="Note 2 3 3 6" xfId="5586"/>
    <cellStyle name="Note 2 3 3 6 2" xfId="13882"/>
    <cellStyle name="Note 2 3 3 6 2 2" xfId="32944"/>
    <cellStyle name="Note 2 3 3 6 2 3" xfId="52005"/>
    <cellStyle name="Note 2 3 3 6 3" xfId="24666"/>
    <cellStyle name="Note 2 3 3 6 4" xfId="43727"/>
    <cellStyle name="Note 2 3 3 7" xfId="5963"/>
    <cellStyle name="Note 2 3 3 7 2" xfId="14245"/>
    <cellStyle name="Note 2 3 3 7 2 2" xfId="33307"/>
    <cellStyle name="Note 2 3 3 7 2 3" xfId="52368"/>
    <cellStyle name="Note 2 3 3 7 3" xfId="25029"/>
    <cellStyle name="Note 2 3 3 7 4" xfId="44090"/>
    <cellStyle name="Note 2 3 4" xfId="2574"/>
    <cellStyle name="Note 2 3 4 2" xfId="2575"/>
    <cellStyle name="Note 2 3 4 2 2" xfId="2576"/>
    <cellStyle name="Note 2 3 4 3" xfId="2577"/>
    <cellStyle name="Note 2 3 4 4" xfId="2578"/>
    <cellStyle name="Note 2 3 4 5" xfId="5587"/>
    <cellStyle name="Note 2 3 4 5 2" xfId="13883"/>
    <cellStyle name="Note 2 3 4 5 2 2" xfId="32945"/>
    <cellStyle name="Note 2 3 4 5 2 3" xfId="52006"/>
    <cellStyle name="Note 2 3 4 5 3" xfId="24667"/>
    <cellStyle name="Note 2 3 4 5 4" xfId="43728"/>
    <cellStyle name="Note 2 3 4 6" xfId="5779"/>
    <cellStyle name="Note 2 3 4 6 2" xfId="14061"/>
    <cellStyle name="Note 2 3 4 6 2 2" xfId="33123"/>
    <cellStyle name="Note 2 3 4 6 2 3" xfId="52184"/>
    <cellStyle name="Note 2 3 4 6 3" xfId="24845"/>
    <cellStyle name="Note 2 3 4 6 4" xfId="43906"/>
    <cellStyle name="Note 2 3 5" xfId="2579"/>
    <cellStyle name="Note 2 3 5 2" xfId="2580"/>
    <cellStyle name="Note 2 3 6" xfId="2581"/>
    <cellStyle name="Note 2 3 6 2" xfId="2582"/>
    <cellStyle name="Note 2 3 7" xfId="2583"/>
    <cellStyle name="Note 2 3 8" xfId="2584"/>
    <cellStyle name="Note 2 3 9" xfId="5588"/>
    <cellStyle name="Note 2 3 9 2" xfId="13884"/>
    <cellStyle name="Note 2 3 9 2 2" xfId="32946"/>
    <cellStyle name="Note 2 3 9 2 3" xfId="52007"/>
    <cellStyle name="Note 2 3 9 3" xfId="24668"/>
    <cellStyle name="Note 2 3 9 4" xfId="43729"/>
    <cellStyle name="Note 2 4" xfId="2585"/>
    <cellStyle name="Note 2 4 10" xfId="5691"/>
    <cellStyle name="Note 2 4 10 2" xfId="13977"/>
    <cellStyle name="Note 2 4 10 2 2" xfId="33039"/>
    <cellStyle name="Note 2 4 10 2 3" xfId="52100"/>
    <cellStyle name="Note 2 4 10 3" xfId="24761"/>
    <cellStyle name="Note 2 4 10 4" xfId="43822"/>
    <cellStyle name="Note 2 4 2" xfId="2586"/>
    <cellStyle name="Note 2 4 2 2" xfId="2587"/>
    <cellStyle name="Note 2 4 2 2 2" xfId="2588"/>
    <cellStyle name="Note 2 4 2 3" xfId="2589"/>
    <cellStyle name="Note 2 4 2 3 2" xfId="2590"/>
    <cellStyle name="Note 2 4 2 4" xfId="2591"/>
    <cellStyle name="Note 2 4 2 5" xfId="2592"/>
    <cellStyle name="Note 2 4 2 6" xfId="5589"/>
    <cellStyle name="Note 2 4 2 6 2" xfId="13885"/>
    <cellStyle name="Note 2 4 2 6 2 2" xfId="32947"/>
    <cellStyle name="Note 2 4 2 6 2 3" xfId="52008"/>
    <cellStyle name="Note 2 4 2 6 3" xfId="24669"/>
    <cellStyle name="Note 2 4 2 6 4" xfId="43730"/>
    <cellStyle name="Note 2 4 2 7" xfId="5893"/>
    <cellStyle name="Note 2 4 2 7 2" xfId="14175"/>
    <cellStyle name="Note 2 4 2 7 2 2" xfId="33237"/>
    <cellStyle name="Note 2 4 2 7 2 3" xfId="52298"/>
    <cellStyle name="Note 2 4 2 7 3" xfId="24959"/>
    <cellStyle name="Note 2 4 2 7 4" xfId="44020"/>
    <cellStyle name="Note 2 4 3" xfId="2593"/>
    <cellStyle name="Note 2 4 3 2" xfId="2594"/>
    <cellStyle name="Note 2 4 3 2 2" xfId="2595"/>
    <cellStyle name="Note 2 4 3 3" xfId="2596"/>
    <cellStyle name="Note 2 4 3 3 2" xfId="2597"/>
    <cellStyle name="Note 2 4 3 4" xfId="2598"/>
    <cellStyle name="Note 2 4 3 5" xfId="2599"/>
    <cellStyle name="Note 2 4 3 6" xfId="5590"/>
    <cellStyle name="Note 2 4 3 6 2" xfId="13886"/>
    <cellStyle name="Note 2 4 3 6 2 2" xfId="32948"/>
    <cellStyle name="Note 2 4 3 6 2 3" xfId="52009"/>
    <cellStyle name="Note 2 4 3 6 3" xfId="24670"/>
    <cellStyle name="Note 2 4 3 6 4" xfId="43731"/>
    <cellStyle name="Note 2 4 3 7" xfId="5991"/>
    <cellStyle name="Note 2 4 3 7 2" xfId="14273"/>
    <cellStyle name="Note 2 4 3 7 2 2" xfId="33335"/>
    <cellStyle name="Note 2 4 3 7 2 3" xfId="52396"/>
    <cellStyle name="Note 2 4 3 7 3" xfId="25057"/>
    <cellStyle name="Note 2 4 3 7 4" xfId="44118"/>
    <cellStyle name="Note 2 4 4" xfId="2600"/>
    <cellStyle name="Note 2 4 4 2" xfId="2601"/>
    <cellStyle name="Note 2 4 4 2 2" xfId="2602"/>
    <cellStyle name="Note 2 4 4 3" xfId="2603"/>
    <cellStyle name="Note 2 4 4 4" xfId="2604"/>
    <cellStyle name="Note 2 4 4 5" xfId="5591"/>
    <cellStyle name="Note 2 4 4 5 2" xfId="13887"/>
    <cellStyle name="Note 2 4 4 5 2 2" xfId="32949"/>
    <cellStyle name="Note 2 4 4 5 2 3" xfId="52010"/>
    <cellStyle name="Note 2 4 4 5 3" xfId="24671"/>
    <cellStyle name="Note 2 4 4 5 4" xfId="43732"/>
    <cellStyle name="Note 2 4 4 6" xfId="5807"/>
    <cellStyle name="Note 2 4 4 6 2" xfId="14089"/>
    <cellStyle name="Note 2 4 4 6 2 2" xfId="33151"/>
    <cellStyle name="Note 2 4 4 6 2 3" xfId="52212"/>
    <cellStyle name="Note 2 4 4 6 3" xfId="24873"/>
    <cellStyle name="Note 2 4 4 6 4" xfId="43934"/>
    <cellStyle name="Note 2 4 5" xfId="2605"/>
    <cellStyle name="Note 2 4 5 2" xfId="2606"/>
    <cellStyle name="Note 2 4 6" xfId="2607"/>
    <cellStyle name="Note 2 4 6 2" xfId="2608"/>
    <cellStyle name="Note 2 4 7" xfId="2609"/>
    <cellStyle name="Note 2 4 8" xfId="2610"/>
    <cellStyle name="Note 2 4 9" xfId="5592"/>
    <cellStyle name="Note 2 4 9 2" xfId="13888"/>
    <cellStyle name="Note 2 4 9 2 2" xfId="32950"/>
    <cellStyle name="Note 2 4 9 2 3" xfId="52011"/>
    <cellStyle name="Note 2 4 9 3" xfId="24672"/>
    <cellStyle name="Note 2 4 9 4" xfId="43733"/>
    <cellStyle name="Note 2 5" xfId="2611"/>
    <cellStyle name="Note 2 5 2" xfId="2612"/>
    <cellStyle name="Note 2 5 2 2" xfId="2613"/>
    <cellStyle name="Note 2 5 3" xfId="2614"/>
    <cellStyle name="Note 2 5 3 2" xfId="2615"/>
    <cellStyle name="Note 2 5 4" xfId="2616"/>
    <cellStyle name="Note 2 5 5" xfId="2617"/>
    <cellStyle name="Note 2 5 6" xfId="5593"/>
    <cellStyle name="Note 2 5 6 2" xfId="13889"/>
    <cellStyle name="Note 2 5 6 2 2" xfId="32951"/>
    <cellStyle name="Note 2 5 6 2 3" xfId="52012"/>
    <cellStyle name="Note 2 5 6 3" xfId="24673"/>
    <cellStyle name="Note 2 5 6 4" xfId="43734"/>
    <cellStyle name="Note 2 5 7" xfId="5748"/>
    <cellStyle name="Note 2 5 7 2" xfId="14033"/>
    <cellStyle name="Note 2 5 7 2 2" xfId="33095"/>
    <cellStyle name="Note 2 5 7 2 3" xfId="52156"/>
    <cellStyle name="Note 2 5 7 3" xfId="24817"/>
    <cellStyle name="Note 2 5 7 4" xfId="43878"/>
    <cellStyle name="Note 2 6" xfId="2618"/>
    <cellStyle name="Note 2 6 2" xfId="2619"/>
    <cellStyle name="Note 2 6 2 2" xfId="2620"/>
    <cellStyle name="Note 2 6 3" xfId="2621"/>
    <cellStyle name="Note 2 6 3 2" xfId="2622"/>
    <cellStyle name="Note 2 6 4" xfId="2623"/>
    <cellStyle name="Note 2 6 5" xfId="2624"/>
    <cellStyle name="Note 2 6 6" xfId="5594"/>
    <cellStyle name="Note 2 6 6 2" xfId="13890"/>
    <cellStyle name="Note 2 6 6 2 2" xfId="32952"/>
    <cellStyle name="Note 2 6 6 2 3" xfId="52013"/>
    <cellStyle name="Note 2 6 6 3" xfId="24674"/>
    <cellStyle name="Note 2 6 6 4" xfId="43735"/>
    <cellStyle name="Note 2 6 7" xfId="5837"/>
    <cellStyle name="Note 2 6 7 2" xfId="14119"/>
    <cellStyle name="Note 2 6 7 2 2" xfId="33181"/>
    <cellStyle name="Note 2 6 7 2 3" xfId="52242"/>
    <cellStyle name="Note 2 6 7 3" xfId="24903"/>
    <cellStyle name="Note 2 6 7 4" xfId="43964"/>
    <cellStyle name="Note 2 7" xfId="2625"/>
    <cellStyle name="Note 2 7 2" xfId="2626"/>
    <cellStyle name="Note 2 7 2 2" xfId="2627"/>
    <cellStyle name="Note 2 7 3" xfId="2628"/>
    <cellStyle name="Note 2 7 3 2" xfId="2629"/>
    <cellStyle name="Note 2 7 4" xfId="2630"/>
    <cellStyle name="Note 2 7 5" xfId="2631"/>
    <cellStyle name="Note 2 7 6" xfId="5595"/>
    <cellStyle name="Note 2 7 6 2" xfId="13891"/>
    <cellStyle name="Note 2 7 6 2 2" xfId="32953"/>
    <cellStyle name="Note 2 7 6 2 3" xfId="52014"/>
    <cellStyle name="Note 2 7 6 3" xfId="24675"/>
    <cellStyle name="Note 2 7 6 4" xfId="43736"/>
    <cellStyle name="Note 2 7 7" xfId="5935"/>
    <cellStyle name="Note 2 7 7 2" xfId="14217"/>
    <cellStyle name="Note 2 7 7 2 2" xfId="33279"/>
    <cellStyle name="Note 2 7 7 2 3" xfId="52340"/>
    <cellStyle name="Note 2 7 7 3" xfId="25001"/>
    <cellStyle name="Note 2 7 7 4" xfId="44062"/>
    <cellStyle name="Note 2 8" xfId="2632"/>
    <cellStyle name="Note 2 8 2" xfId="2633"/>
    <cellStyle name="Note 2 8 2 2" xfId="2634"/>
    <cellStyle name="Note 2 8 3" xfId="2635"/>
    <cellStyle name="Note 2 8 4" xfId="2636"/>
    <cellStyle name="Note 2 8 5" xfId="5596"/>
    <cellStyle name="Note 2 8 5 2" xfId="13892"/>
    <cellStyle name="Note 2 8 5 2 2" xfId="32954"/>
    <cellStyle name="Note 2 8 5 2 3" xfId="52015"/>
    <cellStyle name="Note 2 8 5 3" xfId="24676"/>
    <cellStyle name="Note 2 8 5 4" xfId="43737"/>
    <cellStyle name="Note 2 8 6" xfId="5719"/>
    <cellStyle name="Note 2 8 6 2" xfId="14005"/>
    <cellStyle name="Note 2 8 6 2 2" xfId="33067"/>
    <cellStyle name="Note 2 8 6 2 3" xfId="52128"/>
    <cellStyle name="Note 2 8 6 3" xfId="24789"/>
    <cellStyle name="Note 2 8 6 4" xfId="43850"/>
    <cellStyle name="Note 2 9" xfId="2637"/>
    <cellStyle name="Note 2 9 2" xfId="2638"/>
    <cellStyle name="Note 3" xfId="2639"/>
    <cellStyle name="Note 3 10" xfId="2640"/>
    <cellStyle name="Note 3 11" xfId="5597"/>
    <cellStyle name="Note 3 11 2" xfId="13893"/>
    <cellStyle name="Note 3 11 2 2" xfId="32955"/>
    <cellStyle name="Note 3 11 2 3" xfId="52016"/>
    <cellStyle name="Note 3 11 3" xfId="24677"/>
    <cellStyle name="Note 3 11 4" xfId="43738"/>
    <cellStyle name="Note 3 12" xfId="5665"/>
    <cellStyle name="Note 3 12 2" xfId="13951"/>
    <cellStyle name="Note 3 12 2 2" xfId="33013"/>
    <cellStyle name="Note 3 12 2 3" xfId="52074"/>
    <cellStyle name="Note 3 12 3" xfId="24735"/>
    <cellStyle name="Note 3 12 4" xfId="43796"/>
    <cellStyle name="Note 3 2" xfId="2641"/>
    <cellStyle name="Note 3 2 10" xfId="5693"/>
    <cellStyle name="Note 3 2 10 2" xfId="13979"/>
    <cellStyle name="Note 3 2 10 2 2" xfId="33041"/>
    <cellStyle name="Note 3 2 10 2 3" xfId="52102"/>
    <cellStyle name="Note 3 2 10 3" xfId="24763"/>
    <cellStyle name="Note 3 2 10 4" xfId="43824"/>
    <cellStyle name="Note 3 2 2" xfId="2642"/>
    <cellStyle name="Note 3 2 2 2" xfId="2643"/>
    <cellStyle name="Note 3 2 2 2 2" xfId="2644"/>
    <cellStyle name="Note 3 2 2 3" xfId="2645"/>
    <cellStyle name="Note 3 2 2 3 2" xfId="2646"/>
    <cellStyle name="Note 3 2 2 4" xfId="2647"/>
    <cellStyle name="Note 3 2 2 5" xfId="2648"/>
    <cellStyle name="Note 3 2 2 6" xfId="5598"/>
    <cellStyle name="Note 3 2 2 6 2" xfId="13894"/>
    <cellStyle name="Note 3 2 2 6 2 2" xfId="32956"/>
    <cellStyle name="Note 3 2 2 6 2 3" xfId="52017"/>
    <cellStyle name="Note 3 2 2 6 3" xfId="24678"/>
    <cellStyle name="Note 3 2 2 6 4" xfId="43739"/>
    <cellStyle name="Note 3 2 2 7" xfId="5895"/>
    <cellStyle name="Note 3 2 2 7 2" xfId="14177"/>
    <cellStyle name="Note 3 2 2 7 2 2" xfId="33239"/>
    <cellStyle name="Note 3 2 2 7 2 3" xfId="52300"/>
    <cellStyle name="Note 3 2 2 7 3" xfId="24961"/>
    <cellStyle name="Note 3 2 2 7 4" xfId="44022"/>
    <cellStyle name="Note 3 2 3" xfId="2649"/>
    <cellStyle name="Note 3 2 3 2" xfId="2650"/>
    <cellStyle name="Note 3 2 3 2 2" xfId="2651"/>
    <cellStyle name="Note 3 2 3 3" xfId="2652"/>
    <cellStyle name="Note 3 2 3 3 2" xfId="2653"/>
    <cellStyle name="Note 3 2 3 4" xfId="2654"/>
    <cellStyle name="Note 3 2 3 5" xfId="2655"/>
    <cellStyle name="Note 3 2 3 6" xfId="5599"/>
    <cellStyle name="Note 3 2 3 6 2" xfId="13895"/>
    <cellStyle name="Note 3 2 3 6 2 2" xfId="32957"/>
    <cellStyle name="Note 3 2 3 6 2 3" xfId="52018"/>
    <cellStyle name="Note 3 2 3 6 3" xfId="24679"/>
    <cellStyle name="Note 3 2 3 6 4" xfId="43740"/>
    <cellStyle name="Note 3 2 3 7" xfId="5993"/>
    <cellStyle name="Note 3 2 3 7 2" xfId="14275"/>
    <cellStyle name="Note 3 2 3 7 2 2" xfId="33337"/>
    <cellStyle name="Note 3 2 3 7 2 3" xfId="52398"/>
    <cellStyle name="Note 3 2 3 7 3" xfId="25059"/>
    <cellStyle name="Note 3 2 3 7 4" xfId="44120"/>
    <cellStyle name="Note 3 2 4" xfId="2656"/>
    <cellStyle name="Note 3 2 4 2" xfId="2657"/>
    <cellStyle name="Note 3 2 4 2 2" xfId="2658"/>
    <cellStyle name="Note 3 2 4 3" xfId="2659"/>
    <cellStyle name="Note 3 2 4 4" xfId="2660"/>
    <cellStyle name="Note 3 2 4 5" xfId="5600"/>
    <cellStyle name="Note 3 2 4 5 2" xfId="13896"/>
    <cellStyle name="Note 3 2 4 5 2 2" xfId="32958"/>
    <cellStyle name="Note 3 2 4 5 2 3" xfId="52019"/>
    <cellStyle name="Note 3 2 4 5 3" xfId="24680"/>
    <cellStyle name="Note 3 2 4 5 4" xfId="43741"/>
    <cellStyle name="Note 3 2 4 6" xfId="5809"/>
    <cellStyle name="Note 3 2 4 6 2" xfId="14091"/>
    <cellStyle name="Note 3 2 4 6 2 2" xfId="33153"/>
    <cellStyle name="Note 3 2 4 6 2 3" xfId="52214"/>
    <cellStyle name="Note 3 2 4 6 3" xfId="24875"/>
    <cellStyle name="Note 3 2 4 6 4" xfId="43936"/>
    <cellStyle name="Note 3 2 5" xfId="2661"/>
    <cellStyle name="Note 3 2 5 2" xfId="2662"/>
    <cellStyle name="Note 3 2 6" xfId="2663"/>
    <cellStyle name="Note 3 2 6 2" xfId="2664"/>
    <cellStyle name="Note 3 2 7" xfId="2665"/>
    <cellStyle name="Note 3 2 8" xfId="2666"/>
    <cellStyle name="Note 3 2 9" xfId="5601"/>
    <cellStyle name="Note 3 2 9 2" xfId="13897"/>
    <cellStyle name="Note 3 2 9 2 2" xfId="32959"/>
    <cellStyle name="Note 3 2 9 2 3" xfId="52020"/>
    <cellStyle name="Note 3 2 9 3" xfId="24681"/>
    <cellStyle name="Note 3 2 9 4" xfId="43742"/>
    <cellStyle name="Note 3 3" xfId="2667"/>
    <cellStyle name="Note 3 3 2" xfId="2668"/>
    <cellStyle name="Note 3 3 2 2" xfId="2669"/>
    <cellStyle name="Note 3 3 3" xfId="2670"/>
    <cellStyle name="Note 3 3 3 2" xfId="2671"/>
    <cellStyle name="Note 3 3 4" xfId="2672"/>
    <cellStyle name="Note 3 3 5" xfId="2673"/>
    <cellStyle name="Note 3 3 6" xfId="5602"/>
    <cellStyle name="Note 3 3 6 2" xfId="13898"/>
    <cellStyle name="Note 3 3 6 2 2" xfId="32960"/>
    <cellStyle name="Note 3 3 6 2 3" xfId="52021"/>
    <cellStyle name="Note 3 3 6 3" xfId="24682"/>
    <cellStyle name="Note 3 3 6 4" xfId="43743"/>
    <cellStyle name="Note 3 3 7" xfId="5781"/>
    <cellStyle name="Note 3 3 7 2" xfId="14063"/>
    <cellStyle name="Note 3 3 7 2 2" xfId="33125"/>
    <cellStyle name="Note 3 3 7 2 3" xfId="52186"/>
    <cellStyle name="Note 3 3 7 3" xfId="24847"/>
    <cellStyle name="Note 3 3 7 4" xfId="43908"/>
    <cellStyle name="Note 3 4" xfId="2674"/>
    <cellStyle name="Note 3 4 2" xfId="2675"/>
    <cellStyle name="Note 3 4 2 2" xfId="2676"/>
    <cellStyle name="Note 3 4 3" xfId="2677"/>
    <cellStyle name="Note 3 4 3 2" xfId="2678"/>
    <cellStyle name="Note 3 4 4" xfId="2679"/>
    <cellStyle name="Note 3 4 5" xfId="2680"/>
    <cellStyle name="Note 3 4 6" xfId="5603"/>
    <cellStyle name="Note 3 4 6 2" xfId="13899"/>
    <cellStyle name="Note 3 4 6 2 2" xfId="32961"/>
    <cellStyle name="Note 3 4 6 2 3" xfId="52022"/>
    <cellStyle name="Note 3 4 6 3" xfId="24683"/>
    <cellStyle name="Note 3 4 6 4" xfId="43744"/>
    <cellStyle name="Note 3 4 7" xfId="5867"/>
    <cellStyle name="Note 3 4 7 2" xfId="14149"/>
    <cellStyle name="Note 3 4 7 2 2" xfId="33211"/>
    <cellStyle name="Note 3 4 7 2 3" xfId="52272"/>
    <cellStyle name="Note 3 4 7 3" xfId="24933"/>
    <cellStyle name="Note 3 4 7 4" xfId="43994"/>
    <cellStyle name="Note 3 5" xfId="2681"/>
    <cellStyle name="Note 3 5 2" xfId="2682"/>
    <cellStyle name="Note 3 5 2 2" xfId="2683"/>
    <cellStyle name="Note 3 5 3" xfId="2684"/>
    <cellStyle name="Note 3 5 3 2" xfId="2685"/>
    <cellStyle name="Note 3 5 4" xfId="2686"/>
    <cellStyle name="Note 3 5 5" xfId="2687"/>
    <cellStyle name="Note 3 5 6" xfId="5604"/>
    <cellStyle name="Note 3 5 6 2" xfId="13900"/>
    <cellStyle name="Note 3 5 6 2 2" xfId="32962"/>
    <cellStyle name="Note 3 5 6 2 3" xfId="52023"/>
    <cellStyle name="Note 3 5 6 3" xfId="24684"/>
    <cellStyle name="Note 3 5 6 4" xfId="43745"/>
    <cellStyle name="Note 3 5 7" xfId="5965"/>
    <cellStyle name="Note 3 5 7 2" xfId="14247"/>
    <cellStyle name="Note 3 5 7 2 2" xfId="33309"/>
    <cellStyle name="Note 3 5 7 2 3" xfId="52370"/>
    <cellStyle name="Note 3 5 7 3" xfId="25031"/>
    <cellStyle name="Note 3 5 7 4" xfId="44092"/>
    <cellStyle name="Note 3 6" xfId="2688"/>
    <cellStyle name="Note 3 6 2" xfId="2689"/>
    <cellStyle name="Note 3 6 2 2" xfId="2690"/>
    <cellStyle name="Note 3 6 3" xfId="2691"/>
    <cellStyle name="Note 3 6 4" xfId="2692"/>
    <cellStyle name="Note 3 6 5" xfId="5605"/>
    <cellStyle name="Note 3 6 5 2" xfId="13901"/>
    <cellStyle name="Note 3 6 5 2 2" xfId="32963"/>
    <cellStyle name="Note 3 6 5 2 3" xfId="52024"/>
    <cellStyle name="Note 3 6 5 3" xfId="24685"/>
    <cellStyle name="Note 3 6 5 4" xfId="43746"/>
    <cellStyle name="Note 3 6 6" xfId="5721"/>
    <cellStyle name="Note 3 6 6 2" xfId="14007"/>
    <cellStyle name="Note 3 6 6 2 2" xfId="33069"/>
    <cellStyle name="Note 3 6 6 2 3" xfId="52130"/>
    <cellStyle name="Note 3 6 6 3" xfId="24791"/>
    <cellStyle name="Note 3 6 6 4" xfId="43852"/>
    <cellStyle name="Note 3 7" xfId="2693"/>
    <cellStyle name="Note 3 7 2" xfId="2694"/>
    <cellStyle name="Note 3 8" xfId="2695"/>
    <cellStyle name="Note 3 8 2" xfId="2696"/>
    <cellStyle name="Note 3 9" xfId="2697"/>
    <cellStyle name="Note 4" xfId="2698"/>
    <cellStyle name="Note 4 2" xfId="2699"/>
    <cellStyle name="Note 4 2 2" xfId="2700"/>
    <cellStyle name="Note 4 3" xfId="2701"/>
    <cellStyle name="Note 4 3 2" xfId="2702"/>
    <cellStyle name="Note 4 4" xfId="2703"/>
    <cellStyle name="Note 4 5" xfId="2704"/>
    <cellStyle name="Note 4 6" xfId="5606"/>
    <cellStyle name="Note 4 6 2" xfId="13902"/>
    <cellStyle name="Note 4 6 2 2" xfId="32964"/>
    <cellStyle name="Note 4 6 2 3" xfId="52025"/>
    <cellStyle name="Note 4 6 3" xfId="24686"/>
    <cellStyle name="Note 4 6 4" xfId="43747"/>
    <cellStyle name="Note 4 7" xfId="5823"/>
    <cellStyle name="Note 4 7 2" xfId="14105"/>
    <cellStyle name="Note 4 7 2 2" xfId="33167"/>
    <cellStyle name="Note 4 7 2 3" xfId="52228"/>
    <cellStyle name="Note 4 7 3" xfId="24889"/>
    <cellStyle name="Note 4 7 4" xfId="43950"/>
    <cellStyle name="Note 5" xfId="2705"/>
    <cellStyle name="Note 5 2" xfId="2706"/>
    <cellStyle name="Note 5 2 2" xfId="2707"/>
    <cellStyle name="Note 5 3" xfId="2708"/>
    <cellStyle name="Note 5 3 2" xfId="2709"/>
    <cellStyle name="Note 5 4" xfId="2710"/>
    <cellStyle name="Note 5 5" xfId="2711"/>
    <cellStyle name="Note 5 6" xfId="5607"/>
    <cellStyle name="Note 5 6 2" xfId="13903"/>
    <cellStyle name="Note 5 6 2 2" xfId="32965"/>
    <cellStyle name="Note 5 6 2 3" xfId="52026"/>
    <cellStyle name="Note 5 6 3" xfId="24687"/>
    <cellStyle name="Note 5 6 4" xfId="43748"/>
    <cellStyle name="Note 5 7" xfId="5909"/>
    <cellStyle name="Note 5 7 2" xfId="14191"/>
    <cellStyle name="Note 5 7 2 2" xfId="33253"/>
    <cellStyle name="Note 5 7 2 3" xfId="52314"/>
    <cellStyle name="Note 5 7 3" xfId="24975"/>
    <cellStyle name="Note 5 7 4" xfId="44036"/>
    <cellStyle name="Note 6" xfId="2712"/>
    <cellStyle name="Note 6 2" xfId="2713"/>
    <cellStyle name="Note 6 2 2" xfId="2714"/>
    <cellStyle name="Note 6 3" xfId="2715"/>
    <cellStyle name="Note 6 3 2" xfId="2716"/>
    <cellStyle name="Note 6 4" xfId="2717"/>
    <cellStyle name="Note 6 5" xfId="2718"/>
    <cellStyle name="Note 6 6" xfId="5608"/>
    <cellStyle name="Note 6 6 2" xfId="13904"/>
    <cellStyle name="Note 6 6 2 2" xfId="32966"/>
    <cellStyle name="Note 6 6 2 3" xfId="52027"/>
    <cellStyle name="Note 6 6 3" xfId="24688"/>
    <cellStyle name="Note 6 6 4" xfId="43749"/>
    <cellStyle name="Note 6 7" xfId="6007"/>
    <cellStyle name="Note 6 7 2" xfId="14289"/>
    <cellStyle name="Note 6 7 2 2" xfId="33351"/>
    <cellStyle name="Note 6 7 2 3" xfId="52412"/>
    <cellStyle name="Note 6 7 3" xfId="25073"/>
    <cellStyle name="Note 6 7 4" xfId="44134"/>
    <cellStyle name="Note 7" xfId="2719"/>
    <cellStyle name="Note 7 2" xfId="2720"/>
    <cellStyle name="Note 7 2 2" xfId="2721"/>
    <cellStyle name="Note 7 3" xfId="2722"/>
    <cellStyle name="Note 7 3 2" xfId="2723"/>
    <cellStyle name="Note 7 4" xfId="2724"/>
    <cellStyle name="Note 7 5" xfId="2725"/>
    <cellStyle name="Note 7 6" xfId="5609"/>
    <cellStyle name="Note 7 6 2" xfId="13905"/>
    <cellStyle name="Note 7 6 2 2" xfId="32967"/>
    <cellStyle name="Note 7 6 2 3" xfId="52028"/>
    <cellStyle name="Note 7 6 3" xfId="24689"/>
    <cellStyle name="Note 7 6 4" xfId="43750"/>
    <cellStyle name="Note 7 7" xfId="6021"/>
    <cellStyle name="Note 7 7 2" xfId="14303"/>
    <cellStyle name="Note 7 7 2 2" xfId="33365"/>
    <cellStyle name="Note 7 7 2 3" xfId="52426"/>
    <cellStyle name="Note 7 7 3" xfId="25087"/>
    <cellStyle name="Note 7 7 4" xfId="44148"/>
    <cellStyle name="Note 8" xfId="5610"/>
    <cellStyle name="Note 8 2" xfId="6036"/>
    <cellStyle name="Note 8 2 2" xfId="14318"/>
    <cellStyle name="Note 8 2 2 2" xfId="33380"/>
    <cellStyle name="Note 8 2 2 3" xfId="52441"/>
    <cellStyle name="Note 8 2 3" xfId="25102"/>
    <cellStyle name="Note 8 2 4" xfId="44163"/>
    <cellStyle name="Note 8 3" xfId="13906"/>
    <cellStyle name="Note 8 3 2" xfId="32968"/>
    <cellStyle name="Note 8 3 3" xfId="52029"/>
    <cellStyle name="Note 8 4" xfId="24690"/>
    <cellStyle name="Note 8 5" xfId="43751"/>
    <cellStyle name="Note 9" xfId="5611"/>
    <cellStyle name="Note 9 2" xfId="6050"/>
    <cellStyle name="Note 9 2 2" xfId="14332"/>
    <cellStyle name="Note 9 2 2 2" xfId="33394"/>
    <cellStyle name="Note 9 2 2 3" xfId="52455"/>
    <cellStyle name="Note 9 2 3" xfId="25116"/>
    <cellStyle name="Note 9 2 4" xfId="44177"/>
    <cellStyle name="Note 9 3" xfId="13907"/>
    <cellStyle name="Note 9 3 2" xfId="32969"/>
    <cellStyle name="Note 9 3 3" xfId="52030"/>
    <cellStyle name="Note 9 4" xfId="24691"/>
    <cellStyle name="Note 9 5" xfId="43752"/>
    <cellStyle name="Output" xfId="2726" builtinId="21" customBuiltin="1"/>
    <cellStyle name="Output 2" xfId="5612"/>
    <cellStyle name="Percent" xfId="2727" builtinId="5"/>
    <cellStyle name="Percent 2" xfId="2728"/>
    <cellStyle name="Percent 2 2" xfId="2729"/>
    <cellStyle name="Percent 2 2 2" xfId="8569"/>
    <cellStyle name="Percent 2 2 3" xfId="5614"/>
    <cellStyle name="Percent 2 3" xfId="5734"/>
    <cellStyle name="Percent 2 4" xfId="5613"/>
    <cellStyle name="Percent 3" xfId="2730"/>
    <cellStyle name="Percent 3 2" xfId="8570"/>
    <cellStyle name="Percent 3 3" xfId="5615"/>
    <cellStyle name="Title" xfId="2731" builtinId="15" customBuiltin="1"/>
    <cellStyle name="Title 2" xfId="5616"/>
    <cellStyle name="Total" xfId="2732" builtinId="25" customBuiltin="1"/>
    <cellStyle name="Total 2" xfId="5617"/>
    <cellStyle name="Warning Text" xfId="273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630554</xdr:colOff>
      <xdr:row>208</xdr:row>
      <xdr:rowOff>127634</xdr:rowOff>
    </xdr:from>
    <xdr:to>
      <xdr:col>22</xdr:col>
      <xdr:colOff>180974</xdr:colOff>
      <xdr:row>221</xdr:row>
      <xdr:rowOff>28575</xdr:rowOff>
    </xdr:to>
    <xdr:sp macro="" textlink="">
      <xdr:nvSpPr>
        <xdr:cNvPr id="2" name="TextBox 1"/>
        <xdr:cNvSpPr txBox="1"/>
      </xdr:nvSpPr>
      <xdr:spPr>
        <a:xfrm>
          <a:off x="7936229" y="30255209"/>
          <a:ext cx="8856345" cy="17583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1">
              <a:latin typeface="+mj-lt"/>
            </a:rPr>
            <a:t>Changes</a:t>
          </a:r>
          <a:r>
            <a:rPr lang="en-US" sz="1000" b="1" i="1" baseline="0">
              <a:latin typeface="+mj-lt"/>
            </a:rPr>
            <a:t> Made:</a:t>
          </a:r>
        </a:p>
        <a:p>
          <a:r>
            <a:rPr lang="en-US" sz="1000">
              <a:latin typeface="+mj-lt"/>
            </a:rPr>
            <a:t>change weight of 2014 and 2015 aerial survey from 3 to 1</a:t>
          </a:r>
        </a:p>
        <a:p>
          <a:r>
            <a:rPr lang="en-US" sz="1000">
              <a:latin typeface="+mj-lt"/>
            </a:rPr>
            <a:t>include 2015 in sum of squares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included 2013-2015 recruitments in solver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made cell B184 = initial  cohort size, not an average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made plus group 12+ rather than 15+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changed to square matrix (1982-2015) by adding 1980-1982 age9+ data from Baker 1991 (Togiak herr cohort analysis 1980-90 RIR 2D91-03)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added data for years 2016 and 2017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updated catch to match FDS reports, TogiakTables2017 (1980-1983), Biomass spreadsheets (2015, 2017), Tim's inseason report (2016)</a:t>
          </a:r>
          <a:endParaRPr lang="en-US" sz="10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  <a:latin typeface="+mj-lt"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2001BBay/01Herring/01hawl/01yrbyag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cebrazil\My%20Documents\Chuck_Tog-Herring\2006%20Togiak\06%20Herring%20C&amp;E\2005ResidualsFo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ER/TOGIAK/Biomass%20spreadsheets/2016Biomass%20interpola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ER/TOGIAK/Biomass%20spreadsheets/2017Biomass_sc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dressel/AppData/Local/Microsoft/Windows/Temporary%20Internet%20Files/Content.Outlook/M6170DZK/2017%20purse%20seine%20gillnet%20WAA%20from%20greg%2010-16-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dressel/AppData/Local/Microsoft/Windows/Temporary%20Internet%20Files/Content.Outlook/M6170DZK/Herring%20survey%20evaluation%20scd2_gb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Harvest"/>
      <sheetName val="PurseSeine"/>
      <sheetName val="Gillnet"/>
      <sheetName val="AerialSurvey(1)"/>
      <sheetName val="AerialSurvey(2)"/>
      <sheetName val="TOTHRV"/>
      <sheetName val="01ComHarvest"/>
      <sheetName val="01TotRun"/>
      <sheetName val="01TotRunPercent"/>
      <sheetName val="91DUTTOG"/>
      <sheetName val="Template"/>
    </sheetNames>
    <sheetDataSet>
      <sheetData sheetId="0">
        <row r="11">
          <cell r="O11">
            <v>0</v>
          </cell>
        </row>
        <row r="12">
          <cell r="O12">
            <v>9.6466940237864389E-3</v>
          </cell>
        </row>
        <row r="13">
          <cell r="O13">
            <v>7.0135104388148461E-2</v>
          </cell>
        </row>
        <row r="14">
          <cell r="O14">
            <v>2.6125586999123596E-2</v>
          </cell>
        </row>
        <row r="15">
          <cell r="O15">
            <v>3.5664512078253059E-2</v>
          </cell>
        </row>
        <row r="16">
          <cell r="O16">
            <v>0.34566128540236424</v>
          </cell>
        </row>
        <row r="17">
          <cell r="O17">
            <v>0.11071659752093616</v>
          </cell>
        </row>
        <row r="18">
          <cell r="O18">
            <v>0.14464324693193994</v>
          </cell>
        </row>
        <row r="19">
          <cell r="O19">
            <v>8.1620899048279391E-2</v>
          </cell>
        </row>
        <row r="20">
          <cell r="O20">
            <v>7.8172840933457818E-2</v>
          </cell>
        </row>
        <row r="21">
          <cell r="O21">
            <v>5.3238353640804911E-2</v>
          </cell>
        </row>
        <row r="22">
          <cell r="O22">
            <v>3.2503743975431383E-2</v>
          </cell>
        </row>
        <row r="23">
          <cell r="O23">
            <v>7.7264988433513393E-3</v>
          </cell>
        </row>
        <row r="24">
          <cell r="O24">
            <v>2.4769360906100719E-3</v>
          </cell>
        </row>
        <row r="25">
          <cell r="O25">
            <v>1.3837916499425597E-3</v>
          </cell>
        </row>
        <row r="26">
          <cell r="O26">
            <v>2.839084735706183E-4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 vs Est"/>
      <sheetName val="Seine Residuals"/>
      <sheetName val="Total Run Residuals"/>
      <sheetName val="Observed AgeComp"/>
      <sheetName val="BioFit"/>
      <sheetName val="VectorData"/>
      <sheetName val="MatrixData"/>
      <sheetName val="VectorDat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Q8">
            <v>0.20420420420420418</v>
          </cell>
          <cell r="R8">
            <v>0.49849849849849842</v>
          </cell>
          <cell r="S8">
            <v>0.27627627627627621</v>
          </cell>
          <cell r="T8">
            <v>1.2012012012012012E-2</v>
          </cell>
          <cell r="U8">
            <v>3.003003003003003E-3</v>
          </cell>
          <cell r="V8">
            <v>6.006006006006006E-3</v>
          </cell>
        </row>
        <row r="9">
          <cell r="Q9">
            <v>9.3252809911187076E-2</v>
          </cell>
          <cell r="R9">
            <v>0.58882028540951403</v>
          </cell>
          <cell r="S9">
            <v>0.24493096371466164</v>
          </cell>
          <cell r="T9">
            <v>6.3452394517634833E-2</v>
          </cell>
          <cell r="U9">
            <v>6.657847498947665E-3</v>
          </cell>
          <cell r="V9">
            <v>2.8856989480548116E-3</v>
          </cell>
        </row>
        <row r="10">
          <cell r="Q10">
            <v>1.2933968686181076E-2</v>
          </cell>
          <cell r="R10">
            <v>1.6413281900007563E-2</v>
          </cell>
          <cell r="S10">
            <v>0.61568716435973081</v>
          </cell>
          <cell r="T10">
            <v>0.30428863172226001</v>
          </cell>
          <cell r="U10">
            <v>4.4625973829513652E-2</v>
          </cell>
          <cell r="V10">
            <v>3.9331366764995077E-3</v>
          </cell>
          <cell r="W10">
            <v>2.1178428258074276E-3</v>
          </cell>
        </row>
        <row r="11">
          <cell r="Q11">
            <v>0.6160714285714286</v>
          </cell>
          <cell r="R11">
            <v>0.1100498338870432</v>
          </cell>
          <cell r="S11">
            <v>2.1698504983388704E-2</v>
          </cell>
          <cell r="T11">
            <v>0.18106312292358803</v>
          </cell>
          <cell r="U11">
            <v>5.7828073089701004E-2</v>
          </cell>
          <cell r="V11">
            <v>1.0589700996677741E-2</v>
          </cell>
          <cell r="W11">
            <v>7.2674418604651162E-4</v>
          </cell>
          <cell r="X11">
            <v>1.9725913621262458E-3</v>
          </cell>
        </row>
        <row r="12">
          <cell r="Q12">
            <v>0.21900172359210665</v>
          </cell>
          <cell r="R12">
            <v>0.66759295086003734</v>
          </cell>
          <cell r="S12">
            <v>4.0346125435294949E-2</v>
          </cell>
          <cell r="T12">
            <v>7.3868233142213946E-4</v>
          </cell>
          <cell r="U12">
            <v>3.6863765872876292E-2</v>
          </cell>
          <cell r="V12">
            <v>1.7904252699708047E-2</v>
          </cell>
          <cell r="W12">
            <v>7.4219986633367336E-3</v>
          </cell>
          <cell r="X12">
            <v>0</v>
          </cell>
          <cell r="Y12">
            <v>1.0130500545217911E-2</v>
          </cell>
        </row>
        <row r="13">
          <cell r="Q13">
            <v>1.537672988211174E-3</v>
          </cell>
          <cell r="R13">
            <v>0.37821060424853359</v>
          </cell>
          <cell r="S13">
            <v>0.47827325018509032</v>
          </cell>
          <cell r="T13">
            <v>2.1641323537786892E-2</v>
          </cell>
          <cell r="U13">
            <v>1.4807221367959453E-2</v>
          </cell>
          <cell r="V13">
            <v>8.3376046471894769E-2</v>
          </cell>
          <cell r="W13">
            <v>1.7199157127399056E-2</v>
          </cell>
          <cell r="X13">
            <v>3.9865595990660066E-3</v>
          </cell>
          <cell r="Y13">
            <v>0</v>
          </cell>
          <cell r="Z13">
            <v>9.681644740588874E-4</v>
          </cell>
        </row>
        <row r="14">
          <cell r="Q14">
            <v>4.9161559700989961E-3</v>
          </cell>
          <cell r="R14">
            <v>6.9499629604687183E-2</v>
          </cell>
          <cell r="S14">
            <v>0.34500639773722136</v>
          </cell>
          <cell r="T14">
            <v>0.43861539497609264</v>
          </cell>
          <cell r="U14">
            <v>4.9767661121961071E-2</v>
          </cell>
          <cell r="V14">
            <v>6.0610142097110915E-2</v>
          </cell>
          <cell r="W14">
            <v>2.828473297865176E-2</v>
          </cell>
          <cell r="X14">
            <v>2.761128695535053E-3</v>
          </cell>
          <cell r="Y14">
            <v>5.3875681864098588E-4</v>
          </cell>
          <cell r="Z14">
            <v>0</v>
          </cell>
          <cell r="AA14">
            <v>0</v>
          </cell>
        </row>
        <row r="15">
          <cell r="Q15">
            <v>4.9566294919454763E-4</v>
          </cell>
          <cell r="R15">
            <v>7.1045022717885157E-3</v>
          </cell>
          <cell r="S15">
            <v>0.10235439900867409</v>
          </cell>
          <cell r="T15">
            <v>0.41272201569599337</v>
          </cell>
          <cell r="U15">
            <v>0.38339529120198257</v>
          </cell>
          <cell r="V15">
            <v>5.625774473358116E-2</v>
          </cell>
          <cell r="W15">
            <v>2.5030978934324655E-2</v>
          </cell>
          <cell r="X15">
            <v>1.2143742255266416E-2</v>
          </cell>
          <cell r="Y15">
            <v>4.9566294919454763E-4</v>
          </cell>
          <cell r="Z15">
            <v>0</v>
          </cell>
          <cell r="AA15">
            <v>0</v>
          </cell>
          <cell r="AB15">
            <v>0</v>
          </cell>
        </row>
        <row r="16">
          <cell r="Q16">
            <v>0</v>
          </cell>
          <cell r="R16">
            <v>2.2361835800234265E-3</v>
          </cell>
          <cell r="S16">
            <v>2.4704504312639756E-2</v>
          </cell>
          <cell r="T16">
            <v>0.19295069747630708</v>
          </cell>
          <cell r="U16">
            <v>0.49227984240229999</v>
          </cell>
          <cell r="V16">
            <v>0.24810989245021825</v>
          </cell>
          <cell r="W16">
            <v>2.4810989245021824E-2</v>
          </cell>
          <cell r="X16">
            <v>1.490789053348951E-2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Q17">
            <v>0</v>
          </cell>
          <cell r="R17">
            <v>4.4991001799640074E-4</v>
          </cell>
          <cell r="S17">
            <v>7.5884823035392915E-2</v>
          </cell>
          <cell r="T17">
            <v>9.8230353929214156E-2</v>
          </cell>
          <cell r="U17">
            <v>0.3075884823035393</v>
          </cell>
          <cell r="V17">
            <v>0.37867426514697056</v>
          </cell>
          <cell r="W17">
            <v>0.10527894421115776</v>
          </cell>
          <cell r="X17">
            <v>2.2345530893821235E-2</v>
          </cell>
          <cell r="Y17">
            <v>1.1547690461907617E-2</v>
          </cell>
          <cell r="Z17">
            <v>0</v>
          </cell>
          <cell r="AA17">
            <v>0</v>
          </cell>
          <cell r="AB17">
            <v>0</v>
          </cell>
        </row>
        <row r="18">
          <cell r="Q18">
            <v>0</v>
          </cell>
          <cell r="R18">
            <v>0</v>
          </cell>
          <cell r="S18">
            <v>2.7384755819260618E-3</v>
          </cell>
          <cell r="T18">
            <v>0.12574167047010501</v>
          </cell>
          <cell r="U18">
            <v>6.7092651757188509E-2</v>
          </cell>
          <cell r="V18">
            <v>0.23185759926973992</v>
          </cell>
          <cell r="W18">
            <v>0.41624828845276141</v>
          </cell>
          <cell r="X18">
            <v>0.12288909173893202</v>
          </cell>
          <cell r="Y18">
            <v>2.7955271565495213E-2</v>
          </cell>
          <cell r="Z18">
            <v>2.7384755819260618E-3</v>
          </cell>
          <cell r="AA18">
            <v>2.7384755819260618E-3</v>
          </cell>
          <cell r="AB18">
            <v>0</v>
          </cell>
        </row>
        <row r="19">
          <cell r="Q19">
            <v>0</v>
          </cell>
          <cell r="R19">
            <v>5.3771254178171775E-3</v>
          </cell>
          <cell r="S19">
            <v>8.9812527248946367E-2</v>
          </cell>
          <cell r="T19">
            <v>5.6241825316087776E-2</v>
          </cell>
          <cell r="U19">
            <v>0.24603981979363465</v>
          </cell>
          <cell r="V19">
            <v>8.094753669524779E-2</v>
          </cell>
          <cell r="W19">
            <v>0.15491934311873273</v>
          </cell>
          <cell r="X19">
            <v>0.21741026013660805</v>
          </cell>
          <cell r="Y19">
            <v>0.12672576660369131</v>
          </cell>
          <cell r="Z19">
            <v>6.5397471297776481E-3</v>
          </cell>
          <cell r="AA19">
            <v>1.1044906263624473E-2</v>
          </cell>
          <cell r="AB19">
            <v>4.9411422758320013E-3</v>
          </cell>
        </row>
        <row r="20">
          <cell r="Q20">
            <v>0</v>
          </cell>
          <cell r="R20">
            <v>3.0659057645875489E-3</v>
          </cell>
          <cell r="S20">
            <v>6.4586519878521903E-2</v>
          </cell>
          <cell r="T20">
            <v>0.14836120163342964</v>
          </cell>
          <cell r="U20">
            <v>5.0775203912038845E-2</v>
          </cell>
          <cell r="V20">
            <v>0.18565470876455253</v>
          </cell>
          <cell r="W20">
            <v>5.9619846498028713E-2</v>
          </cell>
          <cell r="X20">
            <v>0.15476859530747658</v>
          </cell>
          <cell r="Y20">
            <v>0.20706396061700985</v>
          </cell>
          <cell r="Z20">
            <v>9.8083543667149137E-2</v>
          </cell>
          <cell r="AA20">
            <v>1.4814010643789777E-2</v>
          </cell>
          <cell r="AB20">
            <v>1.3206503313415423E-2</v>
          </cell>
        </row>
        <row r="21">
          <cell r="Q21">
            <v>3.8877203031685149E-3</v>
          </cell>
          <cell r="R21">
            <v>0</v>
          </cell>
          <cell r="S21">
            <v>5.7479654140861411E-3</v>
          </cell>
          <cell r="T21">
            <v>0.13244359336394279</v>
          </cell>
          <cell r="U21">
            <v>0.24296902401282192</v>
          </cell>
          <cell r="V21">
            <v>6.2500915399119145E-2</v>
          </cell>
          <cell r="W21">
            <v>0.13777220838402982</v>
          </cell>
          <cell r="X21">
            <v>8.2802288366232685E-2</v>
          </cell>
          <cell r="Y21">
            <v>0.14043360830237817</v>
          </cell>
          <cell r="Z21">
            <v>0.15103765092247684</v>
          </cell>
          <cell r="AA21">
            <v>3.5057270517952752E-2</v>
          </cell>
          <cell r="AB21">
            <v>5.3477550137912338E-3</v>
          </cell>
        </row>
        <row r="22">
          <cell r="Q22">
            <v>4.3166709833376501E-4</v>
          </cell>
          <cell r="R22">
            <v>4.1181041181041177E-2</v>
          </cell>
          <cell r="S22">
            <v>8.2880082880082886E-3</v>
          </cell>
          <cell r="T22">
            <v>4.1008374341707669E-2</v>
          </cell>
          <cell r="U22">
            <v>0.28610895277561943</v>
          </cell>
          <cell r="V22">
            <v>0.27514460847794181</v>
          </cell>
          <cell r="W22">
            <v>3.3238366571699908E-2</v>
          </cell>
          <cell r="X22">
            <v>9.7297763964430628E-2</v>
          </cell>
          <cell r="Y22">
            <v>5.2059052059052056E-2</v>
          </cell>
          <cell r="Z22">
            <v>5.4908054908054907E-2</v>
          </cell>
          <cell r="AA22">
            <v>7.4937408270741607E-2</v>
          </cell>
          <cell r="AB22">
            <v>3.5396702063368729E-2</v>
          </cell>
        </row>
        <row r="23">
          <cell r="Q23">
            <v>0</v>
          </cell>
          <cell r="R23">
            <v>2.2131533511222726E-2</v>
          </cell>
          <cell r="S23">
            <v>0.12038926385182859</v>
          </cell>
          <cell r="T23">
            <v>2.8409982734264635E-2</v>
          </cell>
          <cell r="U23">
            <v>3.9711191335740068E-2</v>
          </cell>
          <cell r="V23">
            <v>0.22727986187411708</v>
          </cell>
          <cell r="W23">
            <v>0.19730026683409194</v>
          </cell>
          <cell r="X23">
            <v>7.4085700831894516E-2</v>
          </cell>
          <cell r="Y23">
            <v>9.5746350651389103E-2</v>
          </cell>
          <cell r="Z23">
            <v>5.8703500235441838E-2</v>
          </cell>
          <cell r="AA23">
            <v>4.1280803641500545E-2</v>
          </cell>
          <cell r="AB23">
            <v>9.4961544498508854E-2</v>
          </cell>
        </row>
        <row r="24">
          <cell r="Q24">
            <v>0</v>
          </cell>
          <cell r="R24">
            <v>9.1419313776543443E-3</v>
          </cell>
          <cell r="S24">
            <v>7.0821038014233645E-2</v>
          </cell>
          <cell r="T24">
            <v>0.18092923682231096</v>
          </cell>
          <cell r="U24">
            <v>3.3501128276340914E-2</v>
          </cell>
          <cell r="V24">
            <v>0.10004050222762254</v>
          </cell>
          <cell r="W24">
            <v>0.21061158363710009</v>
          </cell>
          <cell r="X24">
            <v>0.14893247700052076</v>
          </cell>
          <cell r="Y24">
            <v>5.618237574495169E-2</v>
          </cell>
          <cell r="Z24">
            <v>5.2942197535150157E-2</v>
          </cell>
          <cell r="AA24">
            <v>2.7252213157437945E-2</v>
          </cell>
          <cell r="AB24">
            <v>0.1096453162066771</v>
          </cell>
        </row>
        <row r="25">
          <cell r="Q25">
            <v>0</v>
          </cell>
          <cell r="R25">
            <v>4.1818427087548906E-3</v>
          </cell>
          <cell r="S25">
            <v>0</v>
          </cell>
          <cell r="T25">
            <v>1.9762579252664239E-2</v>
          </cell>
          <cell r="U25">
            <v>0.16167543504653986</v>
          </cell>
          <cell r="V25">
            <v>4.3976797517874013E-2</v>
          </cell>
          <cell r="W25">
            <v>6.8393363010926758E-2</v>
          </cell>
          <cell r="X25">
            <v>0.1594496155402671</v>
          </cell>
          <cell r="Y25">
            <v>0.16909483340078243</v>
          </cell>
          <cell r="Z25">
            <v>0.12282476730068799</v>
          </cell>
          <cell r="AA25">
            <v>7.6554701200593558E-2</v>
          </cell>
          <cell r="AB25">
            <v>0.17408606502090923</v>
          </cell>
        </row>
        <row r="26">
          <cell r="Q26">
            <v>0</v>
          </cell>
          <cell r="R26">
            <v>0</v>
          </cell>
          <cell r="S26">
            <v>1.4711782800588471E-3</v>
          </cell>
          <cell r="T26">
            <v>1.4711782800588472E-2</v>
          </cell>
          <cell r="U26">
            <v>0.11314698408452588</v>
          </cell>
          <cell r="V26">
            <v>0.27597967099103921</v>
          </cell>
          <cell r="W26">
            <v>0.13815701484552628</v>
          </cell>
          <cell r="X26">
            <v>9.4757255583790306E-2</v>
          </cell>
          <cell r="Y26">
            <v>8.9942490303597702E-2</v>
          </cell>
          <cell r="Z26">
            <v>0.12491641032499667</v>
          </cell>
          <cell r="AA26">
            <v>7.4695733582987839E-2</v>
          </cell>
          <cell r="AB26">
            <v>7.2221479202888864E-2</v>
          </cell>
        </row>
        <row r="27">
          <cell r="Q27">
            <v>2.6086520292302805E-3</v>
          </cell>
          <cell r="R27">
            <v>4.6821959499005038E-3</v>
          </cell>
          <cell r="S27">
            <v>1.1789100516713768E-2</v>
          </cell>
          <cell r="T27">
            <v>3.4614805772478725E-2</v>
          </cell>
          <cell r="U27">
            <v>4.8076119128442667E-2</v>
          </cell>
          <cell r="V27">
            <v>0.23218675272988751</v>
          </cell>
          <cell r="W27">
            <v>0.22725372485409945</v>
          </cell>
          <cell r="X27">
            <v>0.17232153308473103</v>
          </cell>
          <cell r="Y27">
            <v>5.3678032139930776E-2</v>
          </cell>
          <cell r="Z27">
            <v>6.5634353940569559E-2</v>
          </cell>
          <cell r="AA27">
            <v>7.3828196852895447E-2</v>
          </cell>
          <cell r="AB27">
            <v>7.3326533001120395E-2</v>
          </cell>
        </row>
        <row r="28">
          <cell r="Q28">
            <v>0</v>
          </cell>
          <cell r="R28">
            <v>3.923956430552736E-3</v>
          </cell>
          <cell r="S28">
            <v>1.752249509505446E-2</v>
          </cell>
          <cell r="T28">
            <v>0.11900412691969417</v>
          </cell>
          <cell r="U28">
            <v>0.12001894323794059</v>
          </cell>
          <cell r="V28">
            <v>0.12015425208037343</v>
          </cell>
          <cell r="W28">
            <v>0.1425478655030106</v>
          </cell>
          <cell r="X28">
            <v>0.21317908125295984</v>
          </cell>
          <cell r="Y28">
            <v>0.15655233069481089</v>
          </cell>
          <cell r="Z28">
            <v>5.4529463500439745E-2</v>
          </cell>
          <cell r="AA28">
            <v>2.442324605912996E-2</v>
          </cell>
          <cell r="AB28">
            <v>2.8144239226033416E-2</v>
          </cell>
        </row>
        <row r="29">
          <cell r="Q29">
            <v>0</v>
          </cell>
          <cell r="R29">
            <v>0</v>
          </cell>
          <cell r="S29">
            <v>2.4934934094534462E-2</v>
          </cell>
          <cell r="T29">
            <v>4.1558223490890778E-2</v>
          </cell>
          <cell r="U29">
            <v>0.13575686340357654</v>
          </cell>
          <cell r="V29">
            <v>0.13298631517085049</v>
          </cell>
          <cell r="W29">
            <v>0.11913357400722023</v>
          </cell>
          <cell r="X29">
            <v>0.18831332381831919</v>
          </cell>
          <cell r="Y29">
            <v>0.18831332381831919</v>
          </cell>
          <cell r="Z29">
            <v>0.11082192930904207</v>
          </cell>
          <cell r="AA29">
            <v>3.0476030559986569E-2</v>
          </cell>
          <cell r="AB29">
            <v>2.7705482327260517E-2</v>
          </cell>
        </row>
        <row r="30">
          <cell r="Q30">
            <v>3.7527762885808378E-3</v>
          </cell>
          <cell r="R30">
            <v>6.1269816956421841E-4</v>
          </cell>
          <cell r="S30">
            <v>6.2035689668377119E-3</v>
          </cell>
          <cell r="T30">
            <v>0.15692731867963544</v>
          </cell>
          <cell r="U30">
            <v>0.15485946235735618</v>
          </cell>
          <cell r="V30">
            <v>0.16918128207091981</v>
          </cell>
          <cell r="W30">
            <v>9.1981312705828294E-2</v>
          </cell>
          <cell r="X30">
            <v>0.17101937657961247</v>
          </cell>
          <cell r="Y30">
            <v>8.0493222026499195E-2</v>
          </cell>
          <cell r="Z30">
            <v>8.9377345485180365E-2</v>
          </cell>
          <cell r="AA30">
            <v>4.8939266293941949E-2</v>
          </cell>
          <cell r="AB30">
            <v>2.66523703760435E-2</v>
          </cell>
        </row>
        <row r="31">
          <cell r="Q31">
            <v>0</v>
          </cell>
          <cell r="R31">
            <v>2.5051091040938756E-3</v>
          </cell>
          <cell r="S31">
            <v>3.8235875799327579E-3</v>
          </cell>
          <cell r="T31">
            <v>4.1532071988924779E-2</v>
          </cell>
          <cell r="U31">
            <v>0.48796888390797022</v>
          </cell>
          <cell r="V31">
            <v>0.12901311886083461</v>
          </cell>
          <cell r="W31">
            <v>0.15696486254861888</v>
          </cell>
          <cell r="X31">
            <v>7.5351044894192101E-2</v>
          </cell>
          <cell r="Y31">
            <v>6.6319467334695764E-2</v>
          </cell>
          <cell r="Z31">
            <v>2.3073373327180433E-2</v>
          </cell>
          <cell r="AA31">
            <v>1.1075219197046609E-2</v>
          </cell>
          <cell r="AB31">
            <v>2.3732612565099871E-3</v>
          </cell>
        </row>
        <row r="32">
          <cell r="Q32">
            <v>0</v>
          </cell>
          <cell r="R32">
            <v>7.6200152400304789E-3</v>
          </cell>
          <cell r="S32">
            <v>6.0790788248243154E-2</v>
          </cell>
          <cell r="T32">
            <v>5.8081449496232319E-2</v>
          </cell>
          <cell r="U32">
            <v>0.13580560494454322</v>
          </cell>
          <cell r="V32">
            <v>0.36728473456946908</v>
          </cell>
          <cell r="W32">
            <v>0.15299297265261194</v>
          </cell>
          <cell r="X32">
            <v>0.10219287105240876</v>
          </cell>
          <cell r="Y32">
            <v>5.9605452544238408E-2</v>
          </cell>
          <cell r="Z32">
            <v>2.455338244009821E-2</v>
          </cell>
          <cell r="AA32">
            <v>2.5146050292100579E-2</v>
          </cell>
          <cell r="AB32">
            <v>5.9266785200237067E-3</v>
          </cell>
        </row>
        <row r="33">
          <cell r="Q33">
            <v>0</v>
          </cell>
          <cell r="R33">
            <v>2.1868379689742364E-3</v>
          </cell>
          <cell r="S33">
            <v>9.8544385976901516E-2</v>
          </cell>
          <cell r="T33">
            <v>0.31804824711269047</v>
          </cell>
          <cell r="U33">
            <v>0.10558327068953734</v>
          </cell>
          <cell r="V33">
            <v>0.12123282990500922</v>
          </cell>
          <cell r="W33">
            <v>0.17986742294813093</v>
          </cell>
          <cell r="X33">
            <v>6.9432105514931994E-2</v>
          </cell>
          <cell r="Y33">
            <v>5.2484111255381667E-2</v>
          </cell>
          <cell r="Z33">
            <v>3.3622633772978881E-2</v>
          </cell>
          <cell r="AA33">
            <v>1.093418984487118E-2</v>
          </cell>
          <cell r="AB33">
            <v>8.063965010592495E-3</v>
          </cell>
        </row>
        <row r="34">
          <cell r="Q34">
            <v>0</v>
          </cell>
          <cell r="R34">
            <v>0</v>
          </cell>
          <cell r="S34">
            <v>9.7827109397046353E-3</v>
          </cell>
          <cell r="T34">
            <v>0.13347756561000845</v>
          </cell>
          <cell r="U34">
            <v>0.27128209952027083</v>
          </cell>
          <cell r="V34">
            <v>0.13084375881854951</v>
          </cell>
          <cell r="W34">
            <v>0.1774997648386793</v>
          </cell>
          <cell r="X34">
            <v>9.5757689775185756E-2</v>
          </cell>
          <cell r="Y34">
            <v>0.11052582071300911</v>
          </cell>
          <cell r="Z34">
            <v>3.4145423760699831E-2</v>
          </cell>
          <cell r="AA34">
            <v>2.1634841501269868E-2</v>
          </cell>
          <cell r="AB34">
            <v>1.5050324522622517E-2</v>
          </cell>
        </row>
        <row r="44">
          <cell r="B44">
            <v>0.69465648854961826</v>
          </cell>
          <cell r="C44">
            <v>0.22476675148430869</v>
          </cell>
          <cell r="D44">
            <v>6.5309584393553846E-2</v>
          </cell>
          <cell r="E44">
            <v>5.9372349448685319E-3</v>
          </cell>
          <cell r="F44">
            <v>6.7854113655640364E-3</v>
          </cell>
          <cell r="G44">
            <v>2.5445292620865133E-3</v>
          </cell>
          <cell r="Q44">
            <v>0.24275227907276531</v>
          </cell>
          <cell r="R44">
            <v>0.45009345969481385</v>
          </cell>
          <cell r="S44">
            <v>0.22967365422892569</v>
          </cell>
          <cell r="T44">
            <v>3.3258192720751175E-3</v>
          </cell>
          <cell r="U44">
            <v>6.246151334327029E-2</v>
          </cell>
          <cell r="V44">
            <v>1.1693274388149698E-2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B45">
            <v>0.13450723429817607</v>
          </cell>
          <cell r="C45">
            <v>0.49711276955029143</v>
          </cell>
          <cell r="D45">
            <v>0.29250271564174529</v>
          </cell>
          <cell r="E45">
            <v>7.1476295784462157E-2</v>
          </cell>
          <cell r="F45">
            <v>1.0576375241027262E-3</v>
          </cell>
          <cell r="G45">
            <v>3.3433472012221969E-3</v>
          </cell>
          <cell r="Q45">
            <v>1.4757257935736167E-2</v>
          </cell>
          <cell r="R45">
            <v>0.34099850061568399</v>
          </cell>
          <cell r="S45">
            <v>0.4496568981467679</v>
          </cell>
          <cell r="T45">
            <v>0.15665022870985623</v>
          </cell>
          <cell r="U45">
            <v>1.6678417489938203E-3</v>
          </cell>
          <cell r="V45">
            <v>3.6269272842961858E-2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B46">
            <v>8.5125300490664219E-3</v>
          </cell>
          <cell r="C46">
            <v>5.762834656041097E-3</v>
          </cell>
          <cell r="D46">
            <v>0.44510488359074002</v>
          </cell>
          <cell r="E46">
            <v>0.42654855599828762</v>
          </cell>
          <cell r="F46">
            <v>8.4022129285079197E-2</v>
          </cell>
          <cell r="G46">
            <v>3.6882141798663028E-3</v>
          </cell>
          <cell r="H46">
            <v>2.636085224091942E-2</v>
          </cell>
          <cell r="Q46">
            <v>3.1365687010593502E-2</v>
          </cell>
          <cell r="R46">
            <v>2.3849517619062763E-2</v>
          </cell>
          <cell r="S46">
            <v>0.41373108437911182</v>
          </cell>
          <cell r="T46">
            <v>0.3971697166041861</v>
          </cell>
          <cell r="U46">
            <v>0.11117769776886932</v>
          </cell>
          <cell r="V46">
            <v>6.6961812244208606E-4</v>
          </cell>
          <cell r="W46">
            <v>2.2036678495734433E-2</v>
          </cell>
          <cell r="AG46">
            <v>-2.285315696152708E-2</v>
          </cell>
          <cell r="AH46">
            <v>-1.8086682963021666E-2</v>
          </cell>
          <cell r="AI46">
            <v>3.1373799211628195E-2</v>
          </cell>
          <cell r="AJ46">
            <v>2.9378839394101519E-2</v>
          </cell>
          <cell r="AK46">
            <v>-2.7155568483790124E-2</v>
          </cell>
          <cell r="AL46">
            <v>3.0185960574242165E-3</v>
          </cell>
          <cell r="AM46">
            <v>4.3241737451849872E-3</v>
          </cell>
          <cell r="AW46">
            <v>-2.285315696152708E-2</v>
          </cell>
          <cell r="AX46">
            <v>-1.8086682963021666E-2</v>
          </cell>
          <cell r="AY46">
            <v>3.1373799211628195E-2</v>
          </cell>
          <cell r="AZ46">
            <v>2.9378839394101519E-2</v>
          </cell>
          <cell r="BA46">
            <v>-2.7155568483790124E-2</v>
          </cell>
          <cell r="BB46">
            <v>3.0185960574242165E-3</v>
          </cell>
          <cell r="BC46">
            <v>4.3241737451849872E-3</v>
          </cell>
        </row>
        <row r="47">
          <cell r="B47">
            <v>0.49296274693784392</v>
          </cell>
          <cell r="C47">
            <v>8.0186645702837719E-2</v>
          </cell>
          <cell r="D47">
            <v>1.5596074353967489E-2</v>
          </cell>
          <cell r="E47">
            <v>0.23330712854715591</v>
          </cell>
          <cell r="F47">
            <v>0.12408388912839499</v>
          </cell>
          <cell r="G47">
            <v>4.7904039763649736E-2</v>
          </cell>
          <cell r="H47">
            <v>1.7244439936094135E-3</v>
          </cell>
          <cell r="I47">
            <v>4.2350315725407659E-3</v>
          </cell>
          <cell r="Q47">
            <v>0.37817905943006497</v>
          </cell>
          <cell r="R47">
            <v>4.5407162348929539E-2</v>
          </cell>
          <cell r="S47">
            <v>2.437276802125701E-2</v>
          </cell>
          <cell r="T47">
            <v>0.2762583874739783</v>
          </cell>
          <cell r="U47">
            <v>0.21103937945311421</v>
          </cell>
          <cell r="V47">
            <v>5.5078688483575888E-2</v>
          </cell>
          <cell r="W47">
            <v>1.6644361699462047E-4</v>
          </cell>
          <cell r="X47">
            <v>9.4981111720853339E-3</v>
          </cell>
          <cell r="AG47">
            <v>0.11478368750777895</v>
          </cell>
          <cell r="AH47">
            <v>3.477948335390818E-2</v>
          </cell>
          <cell r="AI47">
            <v>-8.7766936672895209E-3</v>
          </cell>
          <cell r="AJ47">
            <v>-4.2951258926822389E-2</v>
          </cell>
          <cell r="AK47">
            <v>-8.695549032471922E-2</v>
          </cell>
          <cell r="AL47">
            <v>-7.1746487199261522E-3</v>
          </cell>
          <cell r="AM47">
            <v>1.5580003766147931E-3</v>
          </cell>
          <cell r="AN47">
            <v>-5.263079599544568E-3</v>
          </cell>
          <cell r="AW47">
            <v>0.11478368750777895</v>
          </cell>
          <cell r="AX47">
            <v>3.477948335390818E-2</v>
          </cell>
          <cell r="AY47">
            <v>-8.7766936672895209E-3</v>
          </cell>
          <cell r="AZ47">
            <v>-4.2951258926822389E-2</v>
          </cell>
          <cell r="BA47">
            <v>-8.695549032471922E-2</v>
          </cell>
          <cell r="BB47">
            <v>-7.1746487199261522E-3</v>
          </cell>
          <cell r="BC47">
            <v>1.5580003766147931E-3</v>
          </cell>
          <cell r="BD47">
            <v>-5.263079599544568E-3</v>
          </cell>
        </row>
        <row r="48">
          <cell r="B48">
            <v>0.21654536544639449</v>
          </cell>
          <cell r="C48">
            <v>0.5511552353122674</v>
          </cell>
          <cell r="D48">
            <v>3.3740494037787894E-2</v>
          </cell>
          <cell r="E48">
            <v>8.3307621104597336E-3</v>
          </cell>
          <cell r="F48">
            <v>0.12432618835871279</v>
          </cell>
          <cell r="G48">
            <v>5.3850481877416187E-2</v>
          </cell>
          <cell r="H48">
            <v>8.6211590467720547E-3</v>
          </cell>
          <cell r="I48">
            <v>1.9601793201081724E-3</v>
          </cell>
          <cell r="J48">
            <v>1.4701344900811294E-3</v>
          </cell>
          <cell r="Q48">
            <v>0.20289952732352695</v>
          </cell>
          <cell r="R48">
            <v>0.46786052904437031</v>
          </cell>
          <cell r="S48">
            <v>4.0330632125998959E-2</v>
          </cell>
          <cell r="T48">
            <v>1.5594047689207215E-2</v>
          </cell>
          <cell r="U48">
            <v>0.14283866599110667</v>
          </cell>
          <cell r="V48">
            <v>0.1025408537295204</v>
          </cell>
          <cell r="W48">
            <v>2.4078003582220463E-2</v>
          </cell>
          <cell r="X48">
            <v>5.9357600704009437E-5</v>
          </cell>
          <cell r="Y48">
            <v>3.7983829133449542E-3</v>
          </cell>
          <cell r="AG48">
            <v>1.3645838122867543E-2</v>
          </cell>
          <cell r="AH48">
            <v>8.329470626789709E-2</v>
          </cell>
          <cell r="AI48">
            <v>-6.5901380882110658E-3</v>
          </cell>
          <cell r="AJ48">
            <v>-7.2632855787474818E-3</v>
          </cell>
          <cell r="AK48">
            <v>-1.8512477632393887E-2</v>
          </cell>
          <cell r="AL48">
            <v>-4.8690371852104217E-2</v>
          </cell>
          <cell r="AM48">
            <v>-1.5456844535448409E-2</v>
          </cell>
          <cell r="AN48">
            <v>1.900821719404163E-3</v>
          </cell>
          <cell r="AO48">
            <v>-2.3282484232638248E-3</v>
          </cell>
          <cell r="AW48">
            <v>1.3645838122867543E-2</v>
          </cell>
          <cell r="AX48">
            <v>8.329470626789709E-2</v>
          </cell>
          <cell r="AY48">
            <v>-6.5901380882110658E-3</v>
          </cell>
          <cell r="AZ48">
            <v>-7.2632855787474818E-3</v>
          </cell>
          <cell r="BA48">
            <v>-1.8512477632393887E-2</v>
          </cell>
          <cell r="BB48">
            <v>-4.8690371852104217E-2</v>
          </cell>
          <cell r="BC48">
            <v>-1.5456844535448409E-2</v>
          </cell>
          <cell r="BD48">
            <v>1.900821719404163E-3</v>
          </cell>
          <cell r="BE48">
            <v>-2.3282484232638248E-3</v>
          </cell>
        </row>
        <row r="49">
          <cell r="B49">
            <v>1.6354436911433769E-2</v>
          </cell>
          <cell r="C49">
            <v>0.26905270400045866</v>
          </cell>
          <cell r="D49">
            <v>0.58315535998394652</v>
          </cell>
          <cell r="E49">
            <v>1.8776785586308711E-2</v>
          </cell>
          <cell r="F49">
            <v>1.8246448894176325E-2</v>
          </cell>
          <cell r="G49">
            <v>7.1452119196754912E-2</v>
          </cell>
          <cell r="H49">
            <v>2.2962145426921036E-2</v>
          </cell>
          <cell r="I49">
            <v>0</v>
          </cell>
          <cell r="J49">
            <v>0</v>
          </cell>
          <cell r="K49">
            <v>0</v>
          </cell>
          <cell r="Q49">
            <v>5.5754966262159533E-2</v>
          </cell>
          <cell r="R49">
            <v>0.28632071795041969</v>
          </cell>
          <cell r="S49">
            <v>0.47515078297405533</v>
          </cell>
          <cell r="T49">
            <v>2.9100457687207582E-2</v>
          </cell>
          <cell r="U49">
            <v>9.4550512736113895E-3</v>
          </cell>
          <cell r="V49">
            <v>7.9672178812290148E-2</v>
          </cell>
          <cell r="W49">
            <v>5.1606492745890964E-2</v>
          </cell>
          <cell r="X49">
            <v>1.1506453120012685E-2</v>
          </cell>
          <cell r="Y49">
            <v>2.7645459459648307E-5</v>
          </cell>
          <cell r="Z49">
            <v>1.405253714892869E-3</v>
          </cell>
          <cell r="AG49">
            <v>-3.9400529350725765E-2</v>
          </cell>
          <cell r="AH49">
            <v>-1.7268013949961025E-2</v>
          </cell>
          <cell r="AI49">
            <v>0.10800457700989119</v>
          </cell>
          <cell r="AJ49">
            <v>-1.0323672100898872E-2</v>
          </cell>
          <cell r="AK49">
            <v>8.7913976205649356E-3</v>
          </cell>
          <cell r="AL49">
            <v>-8.2200596155352357E-3</v>
          </cell>
          <cell r="AM49">
            <v>-2.8644347318969927E-2</v>
          </cell>
          <cell r="AN49">
            <v>-1.1506453120012685E-2</v>
          </cell>
          <cell r="AO49">
            <v>-2.7645459459648307E-5</v>
          </cell>
          <cell r="AP49">
            <v>-1.405253714892869E-3</v>
          </cell>
          <cell r="AW49">
            <v>-3.9400529350725765E-2</v>
          </cell>
          <cell r="AX49">
            <v>-1.7268013949961025E-2</v>
          </cell>
          <cell r="AY49">
            <v>0.10800457700989119</v>
          </cell>
          <cell r="AZ49">
            <v>-1.0323672100898872E-2</v>
          </cell>
          <cell r="BA49">
            <v>8.7913976205649356E-3</v>
          </cell>
          <cell r="BB49">
            <v>-8.2200596155352357E-3</v>
          </cell>
          <cell r="BC49">
            <v>-2.8644347318969927E-2</v>
          </cell>
          <cell r="BD49">
            <v>-1.1506453120012685E-2</v>
          </cell>
          <cell r="BE49">
            <v>-2.7645459459648307E-5</v>
          </cell>
          <cell r="BF49">
            <v>-1.405253714892869E-3</v>
          </cell>
        </row>
        <row r="50">
          <cell r="B50">
            <v>2.3327464788732394E-3</v>
          </cell>
          <cell r="C50">
            <v>5.5193661971830989E-2</v>
          </cell>
          <cell r="D50">
            <v>0.3650088028169014</v>
          </cell>
          <cell r="E50">
            <v>0.43492517605633807</v>
          </cell>
          <cell r="F50">
            <v>2.6034330985915496E-2</v>
          </cell>
          <cell r="G50">
            <v>7.4229753521126762E-2</v>
          </cell>
          <cell r="H50">
            <v>3.7037852112676059E-2</v>
          </cell>
          <cell r="I50">
            <v>5.2376760563380281E-3</v>
          </cell>
          <cell r="J50">
            <v>0</v>
          </cell>
          <cell r="K50">
            <v>0</v>
          </cell>
          <cell r="L50">
            <v>0</v>
          </cell>
          <cell r="Q50">
            <v>1.3307701164820114E-2</v>
          </cell>
          <cell r="R50">
            <v>9.5400914059103489E-2</v>
          </cell>
          <cell r="S50">
            <v>0.3562229638652854</v>
          </cell>
          <cell r="T50">
            <v>0.42279555220608228</v>
          </cell>
          <cell r="U50">
            <v>2.1031020966584772E-2</v>
          </cell>
          <cell r="V50">
            <v>6.2246401813059304E-3</v>
          </cell>
          <cell r="W50">
            <v>4.7700455626672723E-2</v>
          </cell>
          <cell r="X50">
            <v>3.0169274048059403E-2</v>
          </cell>
          <cell r="Y50">
            <v>6.4269287664142612E-3</v>
          </cell>
          <cell r="Z50">
            <v>1.4864601663382937E-5</v>
          </cell>
          <cell r="AA50">
            <v>7.0568451400844544E-4</v>
          </cell>
          <cell r="AG50">
            <v>-1.0974954685946874E-2</v>
          </cell>
          <cell r="AH50">
            <v>-4.0207252087272501E-2</v>
          </cell>
          <cell r="AI50">
            <v>8.7858389516159985E-3</v>
          </cell>
          <cell r="AJ50">
            <v>1.2129623850255788E-2</v>
          </cell>
          <cell r="AK50">
            <v>5.0033100193307249E-3</v>
          </cell>
          <cell r="AL50">
            <v>6.800511333982083E-2</v>
          </cell>
          <cell r="AM50">
            <v>-1.0662603513996664E-2</v>
          </cell>
          <cell r="AN50">
            <v>-2.4931597991721375E-2</v>
          </cell>
          <cell r="AO50">
            <v>-6.4269287664142612E-3</v>
          </cell>
          <cell r="AP50">
            <v>-1.4864601663382937E-5</v>
          </cell>
          <cell r="AQ50">
            <v>-7.0568451400844544E-4</v>
          </cell>
          <cell r="AW50">
            <v>-1.0974954685946874E-2</v>
          </cell>
          <cell r="AX50">
            <v>-4.0207252087272501E-2</v>
          </cell>
          <cell r="AY50">
            <v>8.7858389516159985E-3</v>
          </cell>
          <cell r="AZ50">
            <v>1.2129623850255788E-2</v>
          </cell>
          <cell r="BA50">
            <v>5.0033100193307249E-3</v>
          </cell>
          <cell r="BB50">
            <v>6.800511333982083E-2</v>
          </cell>
          <cell r="BC50">
            <v>-1.0662603513996664E-2</v>
          </cell>
          <cell r="BD50">
            <v>-2.4931597991721375E-2</v>
          </cell>
          <cell r="BE50">
            <v>-6.4269287664142612E-3</v>
          </cell>
          <cell r="BF50">
            <v>-1.4864601663382937E-5</v>
          </cell>
          <cell r="BG50">
            <v>-7.0568451400844544E-4</v>
          </cell>
        </row>
        <row r="51">
          <cell r="B51">
            <v>1.7986614612381484E-2</v>
          </cell>
          <cell r="C51">
            <v>1.7707752370329059E-2</v>
          </cell>
          <cell r="D51">
            <v>8.4355828220858894E-2</v>
          </cell>
          <cell r="E51">
            <v>0.32775027886224206</v>
          </cell>
          <cell r="F51">
            <v>0.41541759620747354</v>
          </cell>
          <cell r="G51">
            <v>7.3218767428890122E-2</v>
          </cell>
          <cell r="H51">
            <v>4.1986196319018405E-2</v>
          </cell>
          <cell r="I51">
            <v>1.6069436698271055E-2</v>
          </cell>
          <cell r="J51">
            <v>5.4726715002788627E-3</v>
          </cell>
          <cell r="K51">
            <v>3.4857780256553265E-5</v>
          </cell>
          <cell r="L51">
            <v>0</v>
          </cell>
          <cell r="M51">
            <v>0</v>
          </cell>
          <cell r="Q51">
            <v>2.8444044623389286E-2</v>
          </cell>
          <cell r="R51">
            <v>2.5924780983551526E-2</v>
          </cell>
          <cell r="S51">
            <v>0.13735943128811526</v>
          </cell>
          <cell r="T51">
            <v>0.37095765645070011</v>
          </cell>
          <cell r="U51">
            <v>0.35960528774100869</v>
          </cell>
          <cell r="V51">
            <v>1.6347156150830912E-2</v>
          </cell>
          <cell r="W51">
            <v>3.7441207848521985E-3</v>
          </cell>
          <cell r="X51">
            <v>3.298868005093844E-2</v>
          </cell>
          <cell r="Y51">
            <v>2.0124472433664914E-2</v>
          </cell>
          <cell r="Z51">
            <v>4.089299083808692E-3</v>
          </cell>
          <cell r="AA51">
            <v>9.0127868759881498E-6</v>
          </cell>
          <cell r="AB51">
            <v>4.0605762226378486E-4</v>
          </cell>
          <cell r="AG51">
            <v>-1.0457430011007803E-2</v>
          </cell>
          <cell r="AH51">
            <v>-8.2170286132224671E-3</v>
          </cell>
          <cell r="AI51">
            <v>-5.3003603067256364E-2</v>
          </cell>
          <cell r="AJ51">
            <v>-4.3207377588458051E-2</v>
          </cell>
          <cell r="AK51">
            <v>5.5812308466464844E-2</v>
          </cell>
          <cell r="AL51">
            <v>5.687161127805921E-2</v>
          </cell>
          <cell r="AM51">
            <v>3.8242075534166205E-2</v>
          </cell>
          <cell r="AN51">
            <v>-1.6919243352667385E-2</v>
          </cell>
          <cell r="AO51">
            <v>-1.4651800933386052E-2</v>
          </cell>
          <cell r="AP51">
            <v>-4.0544413035521389E-3</v>
          </cell>
          <cell r="AQ51">
            <v>-9.0127868759881498E-6</v>
          </cell>
          <cell r="AR51">
            <v>-4.0605762226378486E-4</v>
          </cell>
          <cell r="AW51">
            <v>-1.0457430011007803E-2</v>
          </cell>
          <cell r="AX51">
            <v>-8.2170286132224671E-3</v>
          </cell>
          <cell r="AY51">
            <v>-5.3003603067256364E-2</v>
          </cell>
          <cell r="AZ51">
            <v>-4.3207377588458051E-2</v>
          </cell>
          <cell r="BA51">
            <v>5.5812308466464844E-2</v>
          </cell>
          <cell r="BB51">
            <v>5.687161127805921E-2</v>
          </cell>
          <cell r="BC51">
            <v>3.8242075534166205E-2</v>
          </cell>
          <cell r="BD51">
            <v>-1.6919243352667385E-2</v>
          </cell>
          <cell r="BE51">
            <v>-1.4651800933386052E-2</v>
          </cell>
          <cell r="BF51">
            <v>-4.0544413035521389E-3</v>
          </cell>
          <cell r="BG51">
            <v>-9.0127868759881498E-6</v>
          </cell>
          <cell r="BH51">
            <v>-4.0605762226378486E-4</v>
          </cell>
        </row>
        <row r="52">
          <cell r="B52">
            <v>0</v>
          </cell>
          <cell r="C52">
            <v>2.2840679577046455E-2</v>
          </cell>
          <cell r="D52">
            <v>2.0642746821908042E-2</v>
          </cell>
          <cell r="E52">
            <v>0.16270642746821909</v>
          </cell>
          <cell r="F52">
            <v>0.41656766068670548</v>
          </cell>
          <cell r="G52">
            <v>0.29909706546275394</v>
          </cell>
          <cell r="H52">
            <v>4.1968634905548294E-2</v>
          </cell>
          <cell r="I52">
            <v>2.518712130212665E-2</v>
          </cell>
          <cell r="J52">
            <v>8.7620292265652849E-3</v>
          </cell>
          <cell r="K52">
            <v>2.2276345491267671E-3</v>
          </cell>
          <cell r="L52">
            <v>0</v>
          </cell>
          <cell r="M52">
            <v>0</v>
          </cell>
          <cell r="Q52">
            <v>6.1553704187996125E-3</v>
          </cell>
          <cell r="R52">
            <v>6.2413294046455389E-2</v>
          </cell>
          <cell r="S52">
            <v>4.2020889589409506E-2</v>
          </cell>
          <cell r="T52">
            <v>0.16059365633057163</v>
          </cell>
          <cell r="U52">
            <v>0.35249822658633972</v>
          </cell>
          <cell r="V52">
            <v>0.31943014428489924</v>
          </cell>
          <cell r="W52">
            <v>1.2619468548807883E-2</v>
          </cell>
          <cell r="X52">
            <v>2.6342750781474691E-3</v>
          </cell>
          <cell r="Y52">
            <v>2.4375445116118579E-2</v>
          </cell>
          <cell r="Z52">
            <v>1.4251334860894983E-2</v>
          </cell>
          <cell r="AA52">
            <v>2.7563428694311696E-3</v>
          </cell>
          <cell r="AB52">
            <v>2.515522701247283E-4</v>
          </cell>
          <cell r="AG52">
            <v>-6.1553704187996125E-3</v>
          </cell>
          <cell r="AH52">
            <v>-3.9572614469408934E-2</v>
          </cell>
          <cell r="AI52">
            <v>-2.1378142767501464E-2</v>
          </cell>
          <cell r="AJ52">
            <v>2.1127711376474623E-3</v>
          </cell>
          <cell r="AK52">
            <v>6.4069434100365752E-2</v>
          </cell>
          <cell r="AL52">
            <v>-2.0333078822145301E-2</v>
          </cell>
          <cell r="AM52">
            <v>2.9349166356740411E-2</v>
          </cell>
          <cell r="AN52">
            <v>2.255284622397918E-2</v>
          </cell>
          <cell r="AO52">
            <v>-1.5613415889553294E-2</v>
          </cell>
          <cell r="AP52">
            <v>-1.2023700311768215E-2</v>
          </cell>
          <cell r="AQ52">
            <v>-2.7563428694311696E-3</v>
          </cell>
          <cell r="AR52">
            <v>-2.515522701247283E-4</v>
          </cell>
          <cell r="AW52">
            <v>-6.1553704187996125E-3</v>
          </cell>
          <cell r="AX52">
            <v>-3.9572614469408934E-2</v>
          </cell>
          <cell r="AY52">
            <v>-2.1378142767501464E-2</v>
          </cell>
          <cell r="AZ52">
            <v>2.1127711376474623E-3</v>
          </cell>
          <cell r="BA52">
            <v>6.4069434100365752E-2</v>
          </cell>
          <cell r="BB52">
            <v>-2.0333078822145301E-2</v>
          </cell>
          <cell r="BC52">
            <v>2.9349166356740411E-2</v>
          </cell>
          <cell r="BD52">
            <v>2.255284622397918E-2</v>
          </cell>
          <cell r="BE52">
            <v>-1.5613415889553294E-2</v>
          </cell>
          <cell r="BF52">
            <v>-1.2023700311768215E-2</v>
          </cell>
          <cell r="BG52">
            <v>-2.7563428694311696E-3</v>
          </cell>
          <cell r="BH52">
            <v>-2.515522701247283E-4</v>
          </cell>
        </row>
        <row r="53">
          <cell r="B53">
            <v>2.354686794400361E-3</v>
          </cell>
          <cell r="C53">
            <v>1.0321914715179666E-3</v>
          </cell>
          <cell r="D53">
            <v>0.10150958002709501</v>
          </cell>
          <cell r="E53">
            <v>0.10725114508741371</v>
          </cell>
          <cell r="F53">
            <v>0.25662860460615444</v>
          </cell>
          <cell r="G53">
            <v>0.42671440552222434</v>
          </cell>
          <cell r="H53">
            <v>8.2349525837042761E-2</v>
          </cell>
          <cell r="I53">
            <v>1.2418553641700535E-2</v>
          </cell>
          <cell r="J53">
            <v>8.6123475904780339E-3</v>
          </cell>
          <cell r="K53">
            <v>1.1289594219727761E-3</v>
          </cell>
          <cell r="L53">
            <v>0</v>
          </cell>
          <cell r="M53">
            <v>0</v>
          </cell>
          <cell r="Q53">
            <v>2.7976715562771735E-2</v>
          </cell>
          <cell r="R53">
            <v>1.3895382683816473E-2</v>
          </cell>
          <cell r="S53">
            <v>0.1047353349891112</v>
          </cell>
          <cell r="T53">
            <v>5.1307774813547001E-2</v>
          </cell>
          <cell r="U53">
            <v>0.16023784330927546</v>
          </cell>
          <cell r="V53">
            <v>0.32893641938240203</v>
          </cell>
          <cell r="W53">
            <v>0.27056869950045742</v>
          </cell>
          <cell r="X53">
            <v>1.0096132366912425E-2</v>
          </cell>
          <cell r="Y53">
            <v>1.9274085430983213E-3</v>
          </cell>
          <cell r="Z53">
            <v>1.8184946224875456E-2</v>
          </cell>
          <cell r="AA53">
            <v>1.0116186966986162E-2</v>
          </cell>
          <cell r="AB53">
            <v>2.0171556567462612E-3</v>
          </cell>
          <cell r="AG53">
            <v>-2.5622028768371375E-2</v>
          </cell>
          <cell r="AH53">
            <v>-1.2863191212298506E-2</v>
          </cell>
          <cell r="AI53">
            <v>-3.2257549620161863E-3</v>
          </cell>
          <cell r="AJ53">
            <v>5.5943370273866706E-2</v>
          </cell>
          <cell r="AK53">
            <v>9.6390761296878985E-2</v>
          </cell>
          <cell r="AL53">
            <v>9.7777986139822304E-2</v>
          </cell>
          <cell r="AM53">
            <v>-0.18821917366341467</v>
          </cell>
          <cell r="AN53">
            <v>2.3224212747881105E-3</v>
          </cell>
          <cell r="AO53">
            <v>6.6849390473797121E-3</v>
          </cell>
          <cell r="AP53">
            <v>-1.7055986802902681E-2</v>
          </cell>
          <cell r="AQ53">
            <v>-1.0116186966986162E-2</v>
          </cell>
          <cell r="AR53">
            <v>-2.0171556567462612E-3</v>
          </cell>
          <cell r="AW53">
            <v>-2.5622028768371375E-2</v>
          </cell>
          <cell r="AX53">
            <v>-1.2863191212298506E-2</v>
          </cell>
          <cell r="AY53">
            <v>-3.2257549620161863E-3</v>
          </cell>
          <cell r="AZ53">
            <v>5.5943370273866706E-2</v>
          </cell>
          <cell r="BA53">
            <v>9.6390761296878985E-2</v>
          </cell>
          <cell r="BB53">
            <v>9.7777986139822304E-2</v>
          </cell>
          <cell r="BC53">
            <v>-0.18821917366341467</v>
          </cell>
          <cell r="BD53">
            <v>2.3224212747881105E-3</v>
          </cell>
          <cell r="BE53">
            <v>6.6849390473797121E-3</v>
          </cell>
          <cell r="BF53">
            <v>-1.7055986802902681E-2</v>
          </cell>
          <cell r="BG53">
            <v>-1.0116186966986162E-2</v>
          </cell>
          <cell r="BH53">
            <v>-2.0171556567462612E-3</v>
          </cell>
        </row>
        <row r="54">
          <cell r="B54">
            <v>9.4563552833078091E-3</v>
          </cell>
          <cell r="C54">
            <v>7.5612557427258809E-2</v>
          </cell>
          <cell r="D54">
            <v>1.5735068912710565E-2</v>
          </cell>
          <cell r="E54">
            <v>0.1653522205206738</v>
          </cell>
          <cell r="F54">
            <v>5.8269525267993873E-2</v>
          </cell>
          <cell r="G54">
            <v>0.18269525267993875</v>
          </cell>
          <cell r="H54">
            <v>0.30551301684532928</v>
          </cell>
          <cell r="I54">
            <v>0.15432618683001528</v>
          </cell>
          <cell r="J54">
            <v>2.6761102603369061E-2</v>
          </cell>
          <cell r="K54">
            <v>4.7090352220520671E-3</v>
          </cell>
          <cell r="L54">
            <v>1.5696784073506891E-3</v>
          </cell>
          <cell r="M54">
            <v>0</v>
          </cell>
          <cell r="Q54">
            <v>2.7345780603692423E-2</v>
          </cell>
          <cell r="R54">
            <v>6.4976320362724507E-2</v>
          </cell>
          <cell r="S54">
            <v>2.4001567828931491E-2</v>
          </cell>
          <cell r="T54">
            <v>0.13173518266577816</v>
          </cell>
          <cell r="U54">
            <v>5.2609840810786346E-2</v>
          </cell>
          <cell r="V54">
            <v>0.15396550230822365</v>
          </cell>
          <cell r="W54">
            <v>0.28683555356359025</v>
          </cell>
          <cell r="X54">
            <v>0.22748759446819783</v>
          </cell>
          <cell r="Y54">
            <v>7.9815912106770224E-3</v>
          </cell>
          <cell r="Z54">
            <v>1.4036054933965422E-3</v>
          </cell>
          <cell r="AA54">
            <v>1.3306849590518194E-2</v>
          </cell>
          <cell r="AB54">
            <v>8.350611093483765E-3</v>
          </cell>
          <cell r="AG54">
            <v>-1.7889425320384615E-2</v>
          </cell>
          <cell r="AH54">
            <v>1.0636237064534301E-2</v>
          </cell>
          <cell r="AI54">
            <v>-8.2664989162209261E-3</v>
          </cell>
          <cell r="AJ54">
            <v>3.3617037854895643E-2</v>
          </cell>
          <cell r="AK54">
            <v>5.6596844572075269E-3</v>
          </cell>
          <cell r="AL54">
            <v>2.8729750371715101E-2</v>
          </cell>
          <cell r="AM54">
            <v>1.8677463281739026E-2</v>
          </cell>
          <cell r="AN54">
            <v>-7.3161407638182546E-2</v>
          </cell>
          <cell r="AO54">
            <v>1.8779511392692037E-2</v>
          </cell>
          <cell r="AP54">
            <v>3.3054297286555252E-3</v>
          </cell>
          <cell r="AQ54">
            <v>-1.1737171183167505E-2</v>
          </cell>
          <cell r="AR54">
            <v>-8.350611093483765E-3</v>
          </cell>
          <cell r="AW54">
            <v>-1.7889425320384615E-2</v>
          </cell>
          <cell r="AX54">
            <v>1.0636237064534301E-2</v>
          </cell>
          <cell r="AY54">
            <v>-8.2664989162209261E-3</v>
          </cell>
          <cell r="AZ54">
            <v>3.3617037854895643E-2</v>
          </cell>
          <cell r="BA54">
            <v>5.6596844572075269E-3</v>
          </cell>
          <cell r="BB54">
            <v>2.8729750371715101E-2</v>
          </cell>
          <cell r="BC54">
            <v>1.8677463281739026E-2</v>
          </cell>
          <cell r="BD54">
            <v>-7.3161407638182546E-2</v>
          </cell>
          <cell r="BE54">
            <v>1.8779511392692037E-2</v>
          </cell>
          <cell r="BF54">
            <v>3.3054297286555252E-3</v>
          </cell>
          <cell r="BG54">
            <v>-1.1737171183167505E-2</v>
          </cell>
          <cell r="BH54">
            <v>-8.350611093483765E-3</v>
          </cell>
        </row>
        <row r="55">
          <cell r="B55">
            <v>1.4970059880239522E-3</v>
          </cell>
          <cell r="C55">
            <v>7.5554772807326517E-2</v>
          </cell>
          <cell r="D55">
            <v>8.7750968650933431E-2</v>
          </cell>
          <cell r="E55">
            <v>3.6104262064107079E-2</v>
          </cell>
          <cell r="F55">
            <v>0.15441176470588236</v>
          </cell>
          <cell r="G55">
            <v>5.9616061993659743E-2</v>
          </cell>
          <cell r="H55">
            <v>0.16242514970059882</v>
          </cell>
          <cell r="I55">
            <v>0.23075907009510391</v>
          </cell>
          <cell r="J55">
            <v>0.16828108488904545</v>
          </cell>
          <cell r="K55">
            <v>1.0963367382881296E-2</v>
          </cell>
          <cell r="L55">
            <v>9.7745685100387465E-3</v>
          </cell>
          <cell r="M55">
            <v>2.861923212398732E-3</v>
          </cell>
          <cell r="Q55">
            <v>9.5495804761018561E-3</v>
          </cell>
          <cell r="R55">
            <v>6.5040278370156482E-2</v>
          </cell>
          <cell r="S55">
            <v>0.1149776722254495</v>
          </cell>
          <cell r="T55">
            <v>3.1028925339819664E-2</v>
          </cell>
          <cell r="U55">
            <v>0.13898280238404101</v>
          </cell>
          <cell r="V55">
            <v>5.1839250420456409E-2</v>
          </cell>
          <cell r="W55">
            <v>0.1363288050455303</v>
          </cell>
          <cell r="X55">
            <v>0.24340021435091849</v>
          </cell>
          <cell r="Y55">
            <v>0.18674652066764438</v>
          </cell>
          <cell r="Z55">
            <v>6.0047863490359362E-3</v>
          </cell>
          <cell r="AA55">
            <v>1.0261429040257688E-3</v>
          </cell>
          <cell r="AB55">
            <v>1.5075021466820415E-2</v>
          </cell>
          <cell r="AG55">
            <v>-8.0525744880779043E-3</v>
          </cell>
          <cell r="AH55">
            <v>1.0514494437170036E-2</v>
          </cell>
          <cell r="AI55">
            <v>-2.7226703574516065E-2</v>
          </cell>
          <cell r="AJ55">
            <v>5.0753367242874145E-3</v>
          </cell>
          <cell r="AK55">
            <v>1.542896232184135E-2</v>
          </cell>
          <cell r="AL55">
            <v>7.7768115732033335E-3</v>
          </cell>
          <cell r="AM55">
            <v>2.6096344655068521E-2</v>
          </cell>
          <cell r="AN55">
            <v>-1.2641144255814585E-2</v>
          </cell>
          <cell r="AO55">
            <v>-1.8465435778598938E-2</v>
          </cell>
          <cell r="AP55">
            <v>4.9585810338453598E-3</v>
          </cell>
          <cell r="AQ55">
            <v>8.7484256060129783E-3</v>
          </cell>
          <cell r="AR55">
            <v>-1.2213098254421684E-2</v>
          </cell>
          <cell r="AW55">
            <v>-8.0525744880779043E-3</v>
          </cell>
          <cell r="AX55">
            <v>1.0514494437170036E-2</v>
          </cell>
          <cell r="AY55">
            <v>-2.7226703574516065E-2</v>
          </cell>
          <cell r="AZ55">
            <v>5.0753367242874145E-3</v>
          </cell>
          <cell r="BA55">
            <v>1.542896232184135E-2</v>
          </cell>
          <cell r="BB55">
            <v>7.7768115732033335E-3</v>
          </cell>
          <cell r="BC55">
            <v>2.6096344655068521E-2</v>
          </cell>
          <cell r="BD55">
            <v>-1.2641144255814585E-2</v>
          </cell>
          <cell r="BE55">
            <v>-1.8465435778598938E-2</v>
          </cell>
          <cell r="BF55">
            <v>4.9585810338453598E-3</v>
          </cell>
          <cell r="BG55">
            <v>8.7484256060129783E-3</v>
          </cell>
          <cell r="BH55">
            <v>-1.2213098254421684E-2</v>
          </cell>
        </row>
        <row r="56">
          <cell r="B56">
            <v>8.0280774900436038E-4</v>
          </cell>
          <cell r="C56">
            <v>5.2900747276460247E-3</v>
          </cell>
          <cell r="D56">
            <v>6.6106256689610163E-2</v>
          </cell>
          <cell r="E56">
            <v>0.1385701961097752</v>
          </cell>
          <cell r="F56">
            <v>3.7660494024400908E-2</v>
          </cell>
          <cell r="G56">
            <v>0.19089212222799981</v>
          </cell>
          <cell r="H56">
            <v>6.3954325193257389E-2</v>
          </cell>
          <cell r="I56">
            <v>0.14377413343091722</v>
          </cell>
          <cell r="J56">
            <v>0.25407561496871151</v>
          </cell>
          <cell r="K56">
            <v>8.681953098091473E-2</v>
          </cell>
          <cell r="L56">
            <v>6.9711467764687089E-3</v>
          </cell>
          <cell r="M56">
            <v>5.0832971212941159E-3</v>
          </cell>
          <cell r="Q56">
            <v>2.054694241373799E-2</v>
          </cell>
          <cell r="R56">
            <v>2.2798364031271407E-2</v>
          </cell>
          <cell r="S56">
            <v>0.115438061696363</v>
          </cell>
          <cell r="T56">
            <v>0.14834271263805615</v>
          </cell>
          <cell r="U56">
            <v>3.2561252483079249E-2</v>
          </cell>
          <cell r="V56">
            <v>0.13665917999147092</v>
          </cell>
          <cell r="W56">
            <v>4.6043959274599741E-2</v>
          </cell>
          <cell r="X56">
            <v>0.11655689074406075</v>
          </cell>
          <cell r="Y56">
            <v>0.19947920363226995</v>
          </cell>
          <cell r="Z56">
            <v>0.14634323430931367</v>
          </cell>
          <cell r="AA56">
            <v>4.4553139359881236E-3</v>
          </cell>
          <cell r="AB56">
            <v>1.0774884849788951E-2</v>
          </cell>
          <cell r="AG56">
            <v>-1.9744134664733629E-2</v>
          </cell>
          <cell r="AH56">
            <v>-1.7508289303625382E-2</v>
          </cell>
          <cell r="AI56">
            <v>-4.9331805006752841E-2</v>
          </cell>
          <cell r="AJ56">
            <v>-9.7725165282809556E-3</v>
          </cell>
          <cell r="AK56">
            <v>5.0992415413216585E-3</v>
          </cell>
          <cell r="AL56">
            <v>5.4232942236528886E-2</v>
          </cell>
          <cell r="AM56">
            <v>1.7910365918657647E-2</v>
          </cell>
          <cell r="AN56">
            <v>2.7217242686856463E-2</v>
          </cell>
          <cell r="AO56">
            <v>5.4596411336441553E-2</v>
          </cell>
          <cell r="AP56">
            <v>-5.9523703328398944E-2</v>
          </cell>
          <cell r="AQ56">
            <v>2.5158328404805853E-3</v>
          </cell>
          <cell r="AR56">
            <v>-5.6915877284948353E-3</v>
          </cell>
          <cell r="AW56">
            <v>-1.9744134664733629E-2</v>
          </cell>
          <cell r="AX56">
            <v>-1.7508289303625382E-2</v>
          </cell>
          <cell r="AY56">
            <v>-4.9331805006752841E-2</v>
          </cell>
          <cell r="AZ56">
            <v>-9.7725165282809556E-3</v>
          </cell>
          <cell r="BA56">
            <v>5.0992415413216585E-3</v>
          </cell>
          <cell r="BB56">
            <v>5.4232942236528886E-2</v>
          </cell>
          <cell r="BC56">
            <v>1.7910365918657647E-2</v>
          </cell>
          <cell r="BD56">
            <v>2.7217242686856463E-2</v>
          </cell>
          <cell r="BE56">
            <v>5.4596411336441553E-2</v>
          </cell>
          <cell r="BF56">
            <v>-5.9523703328398944E-2</v>
          </cell>
          <cell r="BG56">
            <v>2.5158328404805853E-3</v>
          </cell>
          <cell r="BH56">
            <v>-5.6915877284948353E-3</v>
          </cell>
        </row>
        <row r="57">
          <cell r="B57">
            <v>2.0238526525090426E-2</v>
          </cell>
          <cell r="C57">
            <v>1.964402330214653E-3</v>
          </cell>
          <cell r="D57">
            <v>8.3560201408084678E-3</v>
          </cell>
          <cell r="E57">
            <v>0.10200983688181242</v>
          </cell>
          <cell r="F57">
            <v>0.14502275730177161</v>
          </cell>
          <cell r="G57">
            <v>4.5214692846413378E-2</v>
          </cell>
          <cell r="H57">
            <v>0.18763101709921762</v>
          </cell>
          <cell r="I57">
            <v>6.8625124571316504E-2</v>
          </cell>
          <cell r="J57">
            <v>0.15447789685463317</v>
          </cell>
          <cell r="K57">
            <v>0.1880173933753195</v>
          </cell>
          <cell r="L57">
            <v>5.982651236963777E-2</v>
          </cell>
          <cell r="M57">
            <v>1.86158197037644E-2</v>
          </cell>
          <cell r="Q57">
            <v>0.11189553706546033</v>
          </cell>
          <cell r="R57">
            <v>4.5667565498743005E-2</v>
          </cell>
          <cell r="S57">
            <v>3.7629673341848878E-2</v>
          </cell>
          <cell r="T57">
            <v>0.13849709520764225</v>
          </cell>
          <cell r="U57">
            <v>0.14539801018494103</v>
          </cell>
          <cell r="V57">
            <v>2.9673205486611488E-2</v>
          </cell>
          <cell r="W57">
            <v>0.11250437375372614</v>
          </cell>
          <cell r="X57">
            <v>3.6333920263768693E-2</v>
          </cell>
          <cell r="Y57">
            <v>8.7866837311195115E-2</v>
          </cell>
          <cell r="Z57">
            <v>0.14402538956603472</v>
          </cell>
          <cell r="AA57">
            <v>0.10107091018579015</v>
          </cell>
          <cell r="AB57">
            <v>9.4374821342383085E-3</v>
          </cell>
          <cell r="AG57">
            <v>-9.1657010540369913E-2</v>
          </cell>
          <cell r="AH57">
            <v>-4.3703163168528354E-2</v>
          </cell>
          <cell r="AI57">
            <v>-2.927365320104041E-2</v>
          </cell>
          <cell r="AJ57">
            <v>-3.648725832582983E-2</v>
          </cell>
          <cell r="AK57">
            <v>-3.7525288316941907E-4</v>
          </cell>
          <cell r="AL57">
            <v>1.5541487359801889E-2</v>
          </cell>
          <cell r="AM57">
            <v>7.5126643345491476E-2</v>
          </cell>
          <cell r="AN57">
            <v>3.2291204307547811E-2</v>
          </cell>
          <cell r="AO57">
            <v>6.6611059543438059E-2</v>
          </cell>
          <cell r="AP57">
            <v>4.399200380928478E-2</v>
          </cell>
          <cell r="AQ57">
            <v>-4.1244397816152377E-2</v>
          </cell>
          <cell r="AR57">
            <v>9.1783375695260912E-3</v>
          </cell>
          <cell r="AW57">
            <v>-9.1657010540369913E-2</v>
          </cell>
          <cell r="AX57">
            <v>-4.3703163168528354E-2</v>
          </cell>
          <cell r="AY57">
            <v>-2.927365320104041E-2</v>
          </cell>
          <cell r="AZ57">
            <v>-3.648725832582983E-2</v>
          </cell>
          <cell r="BA57">
            <v>-3.7525288316941907E-4</v>
          </cell>
          <cell r="BB57">
            <v>1.5541487359801889E-2</v>
          </cell>
          <cell r="BC57">
            <v>7.5126643345491476E-2</v>
          </cell>
          <cell r="BD57">
            <v>3.2291204307547811E-2</v>
          </cell>
          <cell r="BE57">
            <v>6.6611059543438059E-2</v>
          </cell>
          <cell r="BF57">
            <v>4.399200380928478E-2</v>
          </cell>
          <cell r="BG57">
            <v>-4.1244397816152377E-2</v>
          </cell>
          <cell r="BH57">
            <v>9.1783375695260912E-3</v>
          </cell>
        </row>
        <row r="58">
          <cell r="B58">
            <v>0.1990652471020973</v>
          </cell>
          <cell r="C58">
            <v>0.31138745001434187</v>
          </cell>
          <cell r="D58">
            <v>1.2384632257411377E-2</v>
          </cell>
          <cell r="E58">
            <v>1.0326151146506488E-2</v>
          </cell>
          <cell r="F58">
            <v>9.1399935883375236E-2</v>
          </cell>
          <cell r="G58">
            <v>9.1231207923465008E-2</v>
          </cell>
          <cell r="H58">
            <v>2.1900889196348729E-2</v>
          </cell>
          <cell r="I58">
            <v>6.0556464811783964E-2</v>
          </cell>
          <cell r="J58">
            <v>4.2671301061298871E-2</v>
          </cell>
          <cell r="K58">
            <v>4.6214588219413842E-2</v>
          </cell>
          <cell r="L58">
            <v>7.6146928307489842E-2</v>
          </cell>
          <cell r="M58">
            <v>3.6715204076467514E-2</v>
          </cell>
          <cell r="Q58">
            <v>7.8378224032412139E-2</v>
          </cell>
          <cell r="R58">
            <v>0.22901262948637144</v>
          </cell>
          <cell r="S58">
            <v>6.9229036731207408E-2</v>
          </cell>
          <cell r="T58">
            <v>4.1379731729400349E-2</v>
          </cell>
          <cell r="U58">
            <v>0.123403230806369</v>
          </cell>
          <cell r="V58">
            <v>0.11978878233049484</v>
          </cell>
          <cell r="W58">
            <v>2.1830007279708834E-2</v>
          </cell>
          <cell r="X58">
            <v>8.0438438103776363E-2</v>
          </cell>
          <cell r="Y58">
            <v>2.4394965847577509E-2</v>
          </cell>
          <cell r="Z58">
            <v>5.691154733877312E-2</v>
          </cell>
          <cell r="AA58">
            <v>8.9573957595172587E-2</v>
          </cell>
          <cell r="AB58">
            <v>6.5659448718736468E-2</v>
          </cell>
          <cell r="AG58">
            <v>0.12068702306968516</v>
          </cell>
          <cell r="AH58">
            <v>8.2374820527970433E-2</v>
          </cell>
          <cell r="AI58">
            <v>-5.6844404473796031E-2</v>
          </cell>
          <cell r="AJ58">
            <v>-3.1053580582893862E-2</v>
          </cell>
          <cell r="AK58">
            <v>-3.2003294922993766E-2</v>
          </cell>
          <cell r="AL58">
            <v>-2.8557574407029829E-2</v>
          </cell>
          <cell r="AM58">
            <v>7.0881916639894266E-5</v>
          </cell>
          <cell r="AN58">
            <v>-1.98819732919924E-2</v>
          </cell>
          <cell r="AO58">
            <v>1.8276335213721361E-2</v>
          </cell>
          <cell r="AP58">
            <v>-1.0696959119359278E-2</v>
          </cell>
          <cell r="AQ58">
            <v>-1.3427029287682746E-2</v>
          </cell>
          <cell r="AR58">
            <v>-2.8944244642268954E-2</v>
          </cell>
          <cell r="AW58">
            <v>0.12068702306968516</v>
          </cell>
          <cell r="AX58">
            <v>8.2374820527970433E-2</v>
          </cell>
          <cell r="AY58">
            <v>-5.6844404473796031E-2</v>
          </cell>
          <cell r="AZ58">
            <v>-3.1053580582893862E-2</v>
          </cell>
          <cell r="BA58">
            <v>-3.2003294922993766E-2</v>
          </cell>
          <cell r="BB58">
            <v>-2.8557574407029829E-2</v>
          </cell>
          <cell r="BC58">
            <v>7.0881916639894266E-5</v>
          </cell>
          <cell r="BD58">
            <v>-1.98819732919924E-2</v>
          </cell>
          <cell r="BE58">
            <v>1.8276335213721361E-2</v>
          </cell>
          <cell r="BF58">
            <v>-1.0696959119359278E-2</v>
          </cell>
          <cell r="BG58">
            <v>-1.3427029287682746E-2</v>
          </cell>
          <cell r="BH58">
            <v>-2.8944244642268954E-2</v>
          </cell>
        </row>
        <row r="59">
          <cell r="B59">
            <v>1.15945611866502E-2</v>
          </cell>
          <cell r="C59">
            <v>0.15369592088998768</v>
          </cell>
          <cell r="D59">
            <v>0.35297898640296671</v>
          </cell>
          <cell r="E59">
            <v>2.4128553770086533E-2</v>
          </cell>
          <cell r="F59">
            <v>1.520395550061805E-2</v>
          </cell>
          <cell r="G59">
            <v>0.11854140914709521</v>
          </cell>
          <cell r="H59">
            <v>0.11156983930778742</v>
          </cell>
          <cell r="I59">
            <v>3.1569839307787395E-2</v>
          </cell>
          <cell r="J59">
            <v>5.6786155747836853E-2</v>
          </cell>
          <cell r="K59">
            <v>2.402966625463536E-2</v>
          </cell>
          <cell r="L59">
            <v>2.7169344870210142E-2</v>
          </cell>
          <cell r="M59">
            <v>7.2731767614338708E-2</v>
          </cell>
          <cell r="Q59">
            <v>3.6215222555627487E-2</v>
          </cell>
          <cell r="R59">
            <v>0.15640175126535141</v>
          </cell>
          <cell r="S59">
            <v>0.33454346656131562</v>
          </cell>
          <cell r="T59">
            <v>7.2353239719914614E-2</v>
          </cell>
          <cell r="U59">
            <v>3.4318601294485017E-2</v>
          </cell>
          <cell r="V59">
            <v>9.1745290162904558E-2</v>
          </cell>
          <cell r="W59">
            <v>7.96890659370455E-2</v>
          </cell>
          <cell r="X59">
            <v>1.4214739991360805E-2</v>
          </cell>
          <cell r="Y59">
            <v>5.049928960761884E-2</v>
          </cell>
          <cell r="Z59">
            <v>1.4232643739666368E-2</v>
          </cell>
          <cell r="AA59">
            <v>3.2642472617053817E-2</v>
          </cell>
          <cell r="AB59">
            <v>8.3144216547655914E-2</v>
          </cell>
          <cell r="AG59">
            <v>-2.4620661368977288E-2</v>
          </cell>
          <cell r="AH59">
            <v>-2.7058303753637325E-3</v>
          </cell>
          <cell r="AI59">
            <v>1.8435519841651093E-2</v>
          </cell>
          <cell r="AJ59">
            <v>-4.8224685949828081E-2</v>
          </cell>
          <cell r="AK59">
            <v>-1.9114645793866965E-2</v>
          </cell>
          <cell r="AL59">
            <v>2.6796118984190653E-2</v>
          </cell>
          <cell r="AM59">
            <v>3.1880773370741924E-2</v>
          </cell>
          <cell r="AN59">
            <v>1.7355099316426592E-2</v>
          </cell>
          <cell r="AO59">
            <v>6.2868661402180129E-3</v>
          </cell>
          <cell r="AP59">
            <v>9.7970225149689918E-3</v>
          </cell>
          <cell r="AQ59">
            <v>-5.473127746843675E-3</v>
          </cell>
          <cell r="AR59">
            <v>-1.0412448933317206E-2</v>
          </cell>
          <cell r="AW59">
            <v>-2.4620661368977288E-2</v>
          </cell>
          <cell r="AX59">
            <v>-2.7058303753637325E-3</v>
          </cell>
          <cell r="AY59">
            <v>1.8435519841651093E-2</v>
          </cell>
          <cell r="AZ59">
            <v>-4.8224685949828081E-2</v>
          </cell>
          <cell r="BA59">
            <v>-1.9114645793866965E-2</v>
          </cell>
          <cell r="BB59">
            <v>2.6796118984190653E-2</v>
          </cell>
          <cell r="BC59">
            <v>3.1880773370741924E-2</v>
          </cell>
          <cell r="BD59">
            <v>1.7355099316426592E-2</v>
          </cell>
          <cell r="BE59">
            <v>6.2868661402180129E-3</v>
          </cell>
          <cell r="BF59">
            <v>9.7970225149689918E-3</v>
          </cell>
          <cell r="BG59">
            <v>-5.473127746843675E-3</v>
          </cell>
          <cell r="BH59">
            <v>-1.0412448933317206E-2</v>
          </cell>
        </row>
        <row r="60">
          <cell r="B60">
            <v>4.4999999999999997E-3</v>
          </cell>
          <cell r="C60">
            <v>2.8400000000000002E-2</v>
          </cell>
          <cell r="D60">
            <v>0.1736</v>
          </cell>
          <cell r="E60">
            <v>0.36020000000000002</v>
          </cell>
          <cell r="F60">
            <v>3.4000000000000002E-2</v>
          </cell>
          <cell r="G60">
            <v>2.3599999999999999E-2</v>
          </cell>
          <cell r="H60">
            <v>0.1069</v>
          </cell>
          <cell r="I60">
            <v>9.0700000000000003E-2</v>
          </cell>
          <cell r="J60">
            <v>4.0099999999999997E-2</v>
          </cell>
          <cell r="K60">
            <v>3.04E-2</v>
          </cell>
          <cell r="L60">
            <v>2.4799999999999999E-2</v>
          </cell>
          <cell r="M60">
            <v>8.2699999999999996E-2</v>
          </cell>
          <cell r="Q60">
            <v>3.8144472847671959E-2</v>
          </cell>
          <cell r="R60">
            <v>7.1489784824430441E-2</v>
          </cell>
          <cell r="S60">
            <v>0.22724737406956733</v>
          </cell>
          <cell r="T60">
            <v>0.34942822831476034</v>
          </cell>
          <cell r="U60">
            <v>6.1437670002676727E-2</v>
          </cell>
          <cell r="V60">
            <v>2.6913368975150544E-2</v>
          </cell>
          <cell r="W60">
            <v>6.3425331874961549E-2</v>
          </cell>
          <cell r="X60">
            <v>5.2758559070017502E-2</v>
          </cell>
          <cell r="Y60">
            <v>8.6363960993816411E-3</v>
          </cell>
          <cell r="Z60">
            <v>3.0733535930018777E-2</v>
          </cell>
          <cell r="AA60">
            <v>7.9764460533477653E-3</v>
          </cell>
          <cell r="AB60">
            <v>6.1808831938015348E-2</v>
          </cell>
          <cell r="AG60">
            <v>-3.3644472847671962E-2</v>
          </cell>
          <cell r="AH60">
            <v>-4.308978482443044E-2</v>
          </cell>
          <cell r="AI60">
            <v>-5.3647374069567322E-2</v>
          </cell>
          <cell r="AJ60">
            <v>1.0771771685239684E-2</v>
          </cell>
          <cell r="AK60">
            <v>-2.7437670002676724E-2</v>
          </cell>
          <cell r="AL60">
            <v>-3.3133689751505442E-3</v>
          </cell>
          <cell r="AM60">
            <v>4.3474668125038446E-2</v>
          </cell>
          <cell r="AN60">
            <v>3.7941440929982501E-2</v>
          </cell>
          <cell r="AO60">
            <v>3.1463603900618357E-2</v>
          </cell>
          <cell r="AP60">
            <v>-3.3353593001877666E-4</v>
          </cell>
          <cell r="AQ60">
            <v>1.6823553946652234E-2</v>
          </cell>
          <cell r="AR60">
            <v>2.0891168061984648E-2</v>
          </cell>
          <cell r="AW60">
            <v>-3.3644472847671962E-2</v>
          </cell>
          <cell r="AX60">
            <v>-4.308978482443044E-2</v>
          </cell>
          <cell r="AY60">
            <v>-5.3647374069567322E-2</v>
          </cell>
          <cell r="AZ60">
            <v>1.0771771685239684E-2</v>
          </cell>
          <cell r="BA60">
            <v>-2.7437670002676724E-2</v>
          </cell>
          <cell r="BB60">
            <v>-3.3133689751505442E-3</v>
          </cell>
          <cell r="BC60">
            <v>4.3474668125038446E-2</v>
          </cell>
          <cell r="BD60">
            <v>3.7941440929982501E-2</v>
          </cell>
          <cell r="BE60">
            <v>3.1463603900618357E-2</v>
          </cell>
          <cell r="BF60">
            <v>-3.3353593001877666E-4</v>
          </cell>
          <cell r="BG60">
            <v>1.6823553946652234E-2</v>
          </cell>
          <cell r="BH60">
            <v>2.0891168061984648E-2</v>
          </cell>
        </row>
        <row r="61">
          <cell r="B61">
            <v>1.2E-2</v>
          </cell>
          <cell r="C61">
            <v>5.5E-2</v>
          </cell>
          <cell r="D61">
            <v>9.1999999999999998E-2</v>
          </cell>
          <cell r="E61">
            <v>0.26</v>
          </cell>
          <cell r="F61">
            <v>0.30099999999999999</v>
          </cell>
          <cell r="G61">
            <v>5.2999999999999999E-2</v>
          </cell>
          <cell r="H61">
            <v>2.1000000000000001E-2</v>
          </cell>
          <cell r="I61">
            <v>5.2000000000000005E-2</v>
          </cell>
          <cell r="J61">
            <v>5.2000000000000005E-2</v>
          </cell>
          <cell r="K61">
            <v>2.7999999999999997E-2</v>
          </cell>
          <cell r="L61">
            <v>1.9E-2</v>
          </cell>
          <cell r="M61">
            <v>5.21E-2</v>
          </cell>
          <cell r="Q61">
            <v>4.3024174779003402E-2</v>
          </cell>
          <cell r="R61">
            <v>8.2213360171872293E-2</v>
          </cell>
          <cell r="S61">
            <v>0.11238888117963192</v>
          </cell>
          <cell r="T61">
            <v>0.25292029946534234</v>
          </cell>
          <cell r="U61">
            <v>0.31056638247862595</v>
          </cell>
          <cell r="V61">
            <v>5.0554086229254142E-2</v>
          </cell>
          <cell r="W61">
            <v>1.7368960894652299E-2</v>
          </cell>
          <cell r="X61">
            <v>3.9894760710390928E-2</v>
          </cell>
          <cell r="Y61">
            <v>3.2412093790244234E-2</v>
          </cell>
          <cell r="Z61">
            <v>4.2582006771873741E-3</v>
          </cell>
          <cell r="AA61">
            <v>1.7945246579869303E-2</v>
          </cell>
          <cell r="AB61">
            <v>3.6453553043925647E-2</v>
          </cell>
          <cell r="AG61">
            <v>-3.1024174779003402E-2</v>
          </cell>
          <cell r="AH61">
            <v>-2.7213360171872293E-2</v>
          </cell>
          <cell r="AI61">
            <v>-2.0388881179631918E-2</v>
          </cell>
          <cell r="AJ61">
            <v>7.0797005346576736E-3</v>
          </cell>
          <cell r="AK61">
            <v>-9.5663824786259566E-3</v>
          </cell>
          <cell r="AL61">
            <v>2.445913770745857E-3</v>
          </cell>
          <cell r="AM61">
            <v>3.6310391053477019E-3</v>
          </cell>
          <cell r="AN61">
            <v>1.2105239289609077E-2</v>
          </cell>
          <cell r="AO61">
            <v>1.958790620975577E-2</v>
          </cell>
          <cell r="AP61">
            <v>2.3741799322812625E-2</v>
          </cell>
          <cell r="AQ61">
            <v>1.0547534201306961E-3</v>
          </cell>
          <cell r="AR61">
            <v>1.5646446956074353E-2</v>
          </cell>
          <cell r="AW61">
            <v>-3.1024174779003402E-2</v>
          </cell>
          <cell r="AX61">
            <v>-2.7213360171872293E-2</v>
          </cell>
          <cell r="AY61">
            <v>-2.0388881179631918E-2</v>
          </cell>
          <cell r="AZ61">
            <v>7.0797005346576736E-3</v>
          </cell>
          <cell r="BA61">
            <v>-9.5663824786259566E-3</v>
          </cell>
          <cell r="BB61">
            <v>2.445913770745857E-3</v>
          </cell>
          <cell r="BC61">
            <v>3.6310391053477019E-3</v>
          </cell>
          <cell r="BD61">
            <v>1.2105239289609077E-2</v>
          </cell>
          <cell r="BE61">
            <v>1.958790620975577E-2</v>
          </cell>
          <cell r="BF61">
            <v>2.3741799322812625E-2</v>
          </cell>
          <cell r="BG61">
            <v>1.0547534201306961E-3</v>
          </cell>
          <cell r="BH61">
            <v>1.5646446956074353E-2</v>
          </cell>
        </row>
        <row r="62">
          <cell r="B62">
            <v>3.0000000000000001E-3</v>
          </cell>
          <cell r="C62">
            <v>0.05</v>
          </cell>
          <cell r="D62">
            <v>7.0000000000000007E-2</v>
          </cell>
          <cell r="E62">
            <v>8.8000000000000009E-2</v>
          </cell>
          <cell r="F62">
            <v>0.22699999999999998</v>
          </cell>
          <cell r="G62">
            <v>0.255</v>
          </cell>
          <cell r="H62">
            <v>7.5999999999999998E-2</v>
          </cell>
          <cell r="I62">
            <v>4.5999999999999999E-2</v>
          </cell>
          <cell r="J62">
            <v>5.2000000000000005E-2</v>
          </cell>
          <cell r="K62">
            <v>5.2999999999999999E-2</v>
          </cell>
          <cell r="L62">
            <v>3.4000000000000002E-2</v>
          </cell>
          <cell r="M62">
            <v>4.4999999999999998E-2</v>
          </cell>
          <cell r="Q62">
            <v>3.5040065571389889E-2</v>
          </cell>
          <cell r="R62">
            <v>9.4204095891166711E-2</v>
          </cell>
          <cell r="S62">
            <v>0.13154090148896655</v>
          </cell>
          <cell r="T62">
            <v>0.12824530619472557</v>
          </cell>
          <cell r="U62">
            <v>0.23237070343112287</v>
          </cell>
          <cell r="V62">
            <v>0.26130145318564868</v>
          </cell>
          <cell r="W62">
            <v>3.7645914957258247E-2</v>
          </cell>
          <cell r="X62">
            <v>1.1027975278751392E-2</v>
          </cell>
          <cell r="Y62">
            <v>2.4152522544924119E-2</v>
          </cell>
          <cell r="Z62">
            <v>1.7795455270827213E-2</v>
          </cell>
          <cell r="AA62">
            <v>5.4517272817136651E-9</v>
          </cell>
          <cell r="AB62">
            <v>2.667560073349131E-2</v>
          </cell>
          <cell r="AG62">
            <v>-3.2040065571389886E-2</v>
          </cell>
          <cell r="AH62">
            <v>-4.4204095891166709E-2</v>
          </cell>
          <cell r="AI62">
            <v>-6.1540901488966543E-2</v>
          </cell>
          <cell r="AJ62">
            <v>-4.0245306194725564E-2</v>
          </cell>
          <cell r="AK62">
            <v>-5.3707034311228918E-3</v>
          </cell>
          <cell r="AL62">
            <v>-6.3014531856486755E-3</v>
          </cell>
          <cell r="AM62">
            <v>3.8354085042741751E-2</v>
          </cell>
          <cell r="AN62">
            <v>3.4972024721248607E-2</v>
          </cell>
          <cell r="AO62">
            <v>2.7847477455075886E-2</v>
          </cell>
          <cell r="AP62">
            <v>3.5204544729172782E-2</v>
          </cell>
          <cell r="AQ62">
            <v>3.3999994548272718E-2</v>
          </cell>
          <cell r="AR62">
            <v>1.8324399266508688E-2</v>
          </cell>
          <cell r="AW62">
            <v>-3.2040065571389886E-2</v>
          </cell>
          <cell r="AX62">
            <v>-4.4204095891166709E-2</v>
          </cell>
          <cell r="AY62">
            <v>-6.1540901488966543E-2</v>
          </cell>
          <cell r="AZ62">
            <v>-4.0245306194725564E-2</v>
          </cell>
          <cell r="BA62">
            <v>-5.3707034311228918E-3</v>
          </cell>
          <cell r="BB62">
            <v>-6.3014531856486755E-3</v>
          </cell>
          <cell r="BC62">
            <v>3.8354085042741751E-2</v>
          </cell>
          <cell r="BD62">
            <v>3.4972024721248607E-2</v>
          </cell>
          <cell r="BE62">
            <v>2.7847477455075886E-2</v>
          </cell>
          <cell r="BF62">
            <v>3.5204544729172782E-2</v>
          </cell>
          <cell r="BG62">
            <v>3.3999994548272718E-2</v>
          </cell>
          <cell r="BH62">
            <v>1.8324399266508688E-2</v>
          </cell>
        </row>
        <row r="63">
          <cell r="B63">
            <v>0.11409999999999999</v>
          </cell>
          <cell r="C63">
            <v>9.0999999999999998E-2</v>
          </cell>
          <cell r="D63">
            <v>0.16700000000000001</v>
          </cell>
          <cell r="E63">
            <v>0.14799999999999999</v>
          </cell>
          <cell r="F63">
            <v>8.5999999999999993E-2</v>
          </cell>
          <cell r="G63">
            <v>0.16</v>
          </cell>
          <cell r="H63">
            <v>0.13</v>
          </cell>
          <cell r="I63">
            <v>3.5999999999999997E-2</v>
          </cell>
          <cell r="J63">
            <v>1.7000000000000001E-2</v>
          </cell>
          <cell r="K63">
            <v>1.7999999999999999E-2</v>
          </cell>
          <cell r="L63">
            <v>1.6E-2</v>
          </cell>
          <cell r="M63">
            <v>1.9E-2</v>
          </cell>
          <cell r="Q63">
            <v>6.4886225358735519E-2</v>
          </cell>
          <cell r="R63">
            <v>7.5355503517846714E-2</v>
          </cell>
          <cell r="S63">
            <v>0.14836657804573486</v>
          </cell>
          <cell r="T63">
            <v>0.14799877268373846</v>
          </cell>
          <cell r="U63">
            <v>0.11629427099097425</v>
          </cell>
          <cell r="V63">
            <v>0.19340004071283884</v>
          </cell>
          <cell r="W63">
            <v>0.19079005068179652</v>
          </cell>
          <cell r="X63">
            <v>2.365703813567839E-2</v>
          </cell>
          <cell r="Y63">
            <v>5.2177455156662833E-3</v>
          </cell>
          <cell r="Z63">
            <v>1.3802996078663417E-2</v>
          </cell>
          <cell r="AA63">
            <v>8.2983169467928802E-3</v>
          </cell>
          <cell r="AB63">
            <v>1.1932461331533945E-2</v>
          </cell>
          <cell r="AG63">
            <v>4.9213774641264474E-2</v>
          </cell>
          <cell r="AH63">
            <v>1.5644496482153283E-2</v>
          </cell>
          <cell r="AI63">
            <v>1.863342195426515E-2</v>
          </cell>
          <cell r="AJ63">
            <v>1.2273162615372701E-6</v>
          </cell>
          <cell r="AK63">
            <v>-3.0294270990974259E-2</v>
          </cell>
          <cell r="AL63">
            <v>-3.3400040712838835E-2</v>
          </cell>
          <cell r="AM63">
            <v>-6.079005068179652E-2</v>
          </cell>
          <cell r="AN63">
            <v>1.2342961864321607E-2</v>
          </cell>
          <cell r="AO63">
            <v>1.1782254484333718E-2</v>
          </cell>
          <cell r="AP63">
            <v>4.1970039213365812E-3</v>
          </cell>
          <cell r="AQ63">
            <v>7.7016830532071201E-3</v>
          </cell>
          <cell r="AR63">
            <v>7.067538668466055E-3</v>
          </cell>
          <cell r="AW63">
            <v>4.9213774641264474E-2</v>
          </cell>
          <cell r="AX63">
            <v>1.5644496482153283E-2</v>
          </cell>
          <cell r="AY63">
            <v>1.863342195426515E-2</v>
          </cell>
          <cell r="AZ63">
            <v>1.2273162615372701E-6</v>
          </cell>
          <cell r="BA63">
            <v>-3.0294270990974259E-2</v>
          </cell>
          <cell r="BB63">
            <v>-3.3400040712838835E-2</v>
          </cell>
          <cell r="BC63">
            <v>-6.079005068179652E-2</v>
          </cell>
          <cell r="BD63">
            <v>1.2342961864321607E-2</v>
          </cell>
          <cell r="BE63">
            <v>1.1782254484333718E-2</v>
          </cell>
          <cell r="BF63">
            <v>4.1970039213365812E-3</v>
          </cell>
          <cell r="BG63">
            <v>7.7016830532071201E-3</v>
          </cell>
          <cell r="BH63">
            <v>7.067538668466055E-3</v>
          </cell>
        </row>
        <row r="64">
          <cell r="B64">
            <v>1E-3</v>
          </cell>
          <cell r="C64">
            <v>6.8000000000000005E-2</v>
          </cell>
          <cell r="D64">
            <v>6.3E-2</v>
          </cell>
          <cell r="E64">
            <v>0.121</v>
          </cell>
          <cell r="F64">
            <v>0.115</v>
          </cell>
          <cell r="G64">
            <v>0.113</v>
          </cell>
          <cell r="H64">
            <v>0.14599999999999999</v>
          </cell>
          <cell r="I64">
            <v>0.17899999999999999</v>
          </cell>
          <cell r="J64">
            <v>9.6000000000000002E-2</v>
          </cell>
          <cell r="K64">
            <v>3.3000000000000002E-2</v>
          </cell>
          <cell r="L64">
            <v>3.2000000000000001E-2</v>
          </cell>
          <cell r="M64">
            <v>3.3000000000000002E-2</v>
          </cell>
          <cell r="Q64">
            <v>1.4403723002498247E-2</v>
          </cell>
          <cell r="R64">
            <v>0.14484245367532633</v>
          </cell>
          <cell r="S64">
            <v>0.12259226641883988</v>
          </cell>
          <cell r="T64">
            <v>0.17118515171148804</v>
          </cell>
          <cell r="U64">
            <v>0.13667892692317243</v>
          </cell>
          <cell r="V64">
            <v>9.9018535244026817E-2</v>
          </cell>
          <cell r="W64">
            <v>0.1436852304212852</v>
          </cell>
          <cell r="X64">
            <v>0.13578582645035195</v>
          </cell>
          <cell r="Y64">
            <v>1.2816357629478341E-2</v>
          </cell>
          <cell r="Z64">
            <v>2.3562859308472179E-3</v>
          </cell>
          <cell r="AA64">
            <v>7.5057859315066592E-3</v>
          </cell>
          <cell r="AB64">
            <v>9.1294566611789772E-3</v>
          </cell>
          <cell r="AG64">
            <v>-1.3403723002498247E-2</v>
          </cell>
          <cell r="AH64">
            <v>-7.6842453675326328E-2</v>
          </cell>
          <cell r="AI64">
            <v>-5.9592266418839884E-2</v>
          </cell>
          <cell r="AJ64">
            <v>-5.0185151711488046E-2</v>
          </cell>
          <cell r="AK64">
            <v>-2.1678926923172429E-2</v>
          </cell>
          <cell r="AL64">
            <v>1.3981464755973186E-2</v>
          </cell>
          <cell r="AM64">
            <v>2.3147695787147926E-3</v>
          </cell>
          <cell r="AN64">
            <v>4.3214173549648044E-2</v>
          </cell>
          <cell r="AO64">
            <v>8.3183642370521657E-2</v>
          </cell>
          <cell r="AP64">
            <v>3.0643714069152783E-2</v>
          </cell>
          <cell r="AQ64">
            <v>2.4494214068493343E-2</v>
          </cell>
          <cell r="AR64">
            <v>2.3870543338821024E-2</v>
          </cell>
          <cell r="AW64">
            <v>-1.3403723002498247E-2</v>
          </cell>
          <cell r="AX64">
            <v>-7.6842453675326328E-2</v>
          </cell>
          <cell r="AY64">
            <v>-5.9592266418839884E-2</v>
          </cell>
          <cell r="AZ64">
            <v>-5.0185151711488046E-2</v>
          </cell>
          <cell r="BA64">
            <v>-2.1678926923172429E-2</v>
          </cell>
          <cell r="BB64">
            <v>1.3981464755973186E-2</v>
          </cell>
          <cell r="BC64">
            <v>2.3147695787147926E-3</v>
          </cell>
          <cell r="BD64">
            <v>4.3214173549648044E-2</v>
          </cell>
          <cell r="BE64">
            <v>8.3183642370521657E-2</v>
          </cell>
          <cell r="BF64">
            <v>3.0643714069152783E-2</v>
          </cell>
          <cell r="BG64">
            <v>2.4494214068493343E-2</v>
          </cell>
          <cell r="BH64">
            <v>2.3870543338821024E-2</v>
          </cell>
        </row>
        <row r="65">
          <cell r="B65">
            <v>0.01</v>
          </cell>
          <cell r="C65">
            <v>2.5000000000000001E-2</v>
          </cell>
          <cell r="D65">
            <v>0.307</v>
          </cell>
          <cell r="E65">
            <v>0.129</v>
          </cell>
          <cell r="F65">
            <v>0.14400000000000002</v>
          </cell>
          <cell r="G65">
            <v>0.107</v>
          </cell>
          <cell r="H65">
            <v>4.8000000000000001E-2</v>
          </cell>
          <cell r="I65">
            <v>0.11</v>
          </cell>
          <cell r="J65">
            <v>6.3E-2</v>
          </cell>
          <cell r="K65">
            <v>3.4000000000000002E-2</v>
          </cell>
          <cell r="L65">
            <v>1.3999999999999999E-2</v>
          </cell>
          <cell r="M65">
            <v>0.01</v>
          </cell>
          <cell r="Q65">
            <v>2.0824241578637406E-2</v>
          </cell>
          <cell r="R65">
            <v>3.279519373522833E-2</v>
          </cell>
          <cell r="S65">
            <v>0.24084527290507818</v>
          </cell>
          <cell r="T65">
            <v>0.14466084198982096</v>
          </cell>
          <cell r="U65">
            <v>0.15941242798926281</v>
          </cell>
          <cell r="V65">
            <v>0.11691407719941456</v>
          </cell>
          <cell r="W65">
            <v>7.4594053581782643E-2</v>
          </cell>
          <cell r="X65">
            <v>0.10469723348740824</v>
          </cell>
          <cell r="Y65">
            <v>9.2195999990491634E-2</v>
          </cell>
          <cell r="Z65">
            <v>4.3296016211888857E-3</v>
          </cell>
          <cell r="AA65">
            <v>6.3435038139193324E-9</v>
          </cell>
          <cell r="AB65">
            <v>8.7310495781825811E-3</v>
          </cell>
          <cell r="AG65">
            <v>-1.0824241578637405E-2</v>
          </cell>
          <cell r="AH65">
            <v>-7.7951937352283285E-3</v>
          </cell>
          <cell r="AI65">
            <v>6.6154727094921817E-2</v>
          </cell>
          <cell r="AJ65">
            <v>-1.5660841989820956E-2</v>
          </cell>
          <cell r="AK65">
            <v>-1.5412427989262789E-2</v>
          </cell>
          <cell r="AL65">
            <v>-9.9140771994145616E-3</v>
          </cell>
          <cell r="AM65">
            <v>-2.6594053581782642E-2</v>
          </cell>
          <cell r="AN65">
            <v>5.3027665125917611E-3</v>
          </cell>
          <cell r="AO65">
            <v>-2.9195999990491633E-2</v>
          </cell>
          <cell r="AP65">
            <v>2.9670398378811115E-2</v>
          </cell>
          <cell r="AQ65">
            <v>1.3999993656496184E-2</v>
          </cell>
          <cell r="AR65">
            <v>1.2689504218174191E-3</v>
          </cell>
          <cell r="AW65">
            <v>-1.0824241578637405E-2</v>
          </cell>
          <cell r="AX65">
            <v>-7.7951937352283285E-3</v>
          </cell>
          <cell r="AY65">
            <v>6.6154727094921817E-2</v>
          </cell>
          <cell r="AZ65">
            <v>-1.5660841989820956E-2</v>
          </cell>
          <cell r="BA65">
            <v>-1.5412427989262789E-2</v>
          </cell>
          <cell r="BB65">
            <v>-9.9140771994145616E-3</v>
          </cell>
          <cell r="BC65">
            <v>-2.6594053581782642E-2</v>
          </cell>
          <cell r="BD65">
            <v>5.3027665125917611E-3</v>
          </cell>
          <cell r="BE65">
            <v>-2.9195999990491633E-2</v>
          </cell>
          <cell r="BF65">
            <v>2.9670398378811115E-2</v>
          </cell>
          <cell r="BG65">
            <v>1.3999993656496184E-2</v>
          </cell>
          <cell r="BH65">
            <v>1.2689504218174191E-3</v>
          </cell>
        </row>
        <row r="66">
          <cell r="B66">
            <v>2.9000000000000001E-2</v>
          </cell>
          <cell r="C66">
            <v>2.3E-2</v>
          </cell>
          <cell r="D66">
            <v>0.03</v>
          </cell>
          <cell r="E66">
            <v>0.19900000000000001</v>
          </cell>
          <cell r="F66">
            <v>0.16800000000000001</v>
          </cell>
          <cell r="G66">
            <v>0.1</v>
          </cell>
          <cell r="H66">
            <v>9.8000000000000004E-2</v>
          </cell>
          <cell r="I66">
            <v>0.107</v>
          </cell>
          <cell r="J66">
            <v>7.6999999999999999E-2</v>
          </cell>
          <cell r="K66">
            <v>8.5999999999999993E-2</v>
          </cell>
          <cell r="L66">
            <v>6.0999999999999999E-2</v>
          </cell>
          <cell r="M66">
            <v>2.4E-2</v>
          </cell>
          <cell r="Q66">
            <v>0.10682521800120313</v>
          </cell>
          <cell r="R66">
            <v>4.5424400302263711E-2</v>
          </cell>
          <cell r="S66">
            <v>5.220029255864158E-2</v>
          </cell>
          <cell r="T66">
            <v>0.2718010365619819</v>
          </cell>
          <cell r="U66">
            <v>0.13051487789702135</v>
          </cell>
          <cell r="V66">
            <v>0.13055610683996827</v>
          </cell>
          <cell r="W66">
            <v>8.4663854593515622E-2</v>
          </cell>
          <cell r="X66">
            <v>5.0757824407629423E-2</v>
          </cell>
          <cell r="Y66">
            <v>6.7519202072645959E-2</v>
          </cell>
          <cell r="Z66">
            <v>5.6124916340807435E-2</v>
          </cell>
          <cell r="AA66">
            <v>1.3325140783205163E-8</v>
          </cell>
          <cell r="AB66">
            <v>3.6122570991809384E-3</v>
          </cell>
          <cell r="AG66">
            <v>-7.7825218001203136E-2</v>
          </cell>
          <cell r="AH66">
            <v>-2.2424400302263711E-2</v>
          </cell>
          <cell r="AI66">
            <v>-2.2200292558641581E-2</v>
          </cell>
          <cell r="AJ66">
            <v>-7.2801036561981891E-2</v>
          </cell>
          <cell r="AK66">
            <v>3.7485122102978663E-2</v>
          </cell>
          <cell r="AL66">
            <v>-3.0556106839968261E-2</v>
          </cell>
          <cell r="AM66">
            <v>1.3336145406484382E-2</v>
          </cell>
          <cell r="AN66">
            <v>5.6242175592370575E-2</v>
          </cell>
          <cell r="AO66">
            <v>9.4807979273540399E-3</v>
          </cell>
          <cell r="AP66">
            <v>2.9875083659192558E-2</v>
          </cell>
          <cell r="AQ66">
            <v>6.0999986674859216E-2</v>
          </cell>
          <cell r="AR66">
            <v>2.0387742900819062E-2</v>
          </cell>
          <cell r="AW66">
            <v>-7.7825218001203136E-2</v>
          </cell>
          <cell r="AX66">
            <v>-2.2424400302263711E-2</v>
          </cell>
          <cell r="AY66">
            <v>-2.2200292558641581E-2</v>
          </cell>
          <cell r="AZ66">
            <v>-7.2801036561981891E-2</v>
          </cell>
          <cell r="BA66">
            <v>3.7485122102978663E-2</v>
          </cell>
          <cell r="BB66">
            <v>-3.0556106839968261E-2</v>
          </cell>
          <cell r="BC66">
            <v>1.3336145406484382E-2</v>
          </cell>
          <cell r="BD66">
            <v>5.6242175592370575E-2</v>
          </cell>
          <cell r="BE66">
            <v>9.4807979273540399E-3</v>
          </cell>
          <cell r="BF66">
            <v>2.9875083659192558E-2</v>
          </cell>
          <cell r="BG66">
            <v>6.0999986674859216E-2</v>
          </cell>
          <cell r="BH66">
            <v>2.0387742900819062E-2</v>
          </cell>
        </row>
        <row r="67">
          <cell r="B67">
            <v>2.9000000000000001E-2</v>
          </cell>
          <cell r="C67">
            <v>0.16400000000000001</v>
          </cell>
          <cell r="D67">
            <v>0.05</v>
          </cell>
          <cell r="E67">
            <v>0.04</v>
          </cell>
          <cell r="F67">
            <v>0.29199999999999998</v>
          </cell>
          <cell r="G67">
            <v>9.4E-2</v>
          </cell>
          <cell r="H67">
            <v>0.11600000000000001</v>
          </cell>
          <cell r="I67">
            <v>6.6000000000000003E-2</v>
          </cell>
          <cell r="J67">
            <v>6.2E-2</v>
          </cell>
          <cell r="K67">
            <v>4.8000000000000001E-2</v>
          </cell>
          <cell r="L67">
            <v>2.9000000000000001E-2</v>
          </cell>
          <cell r="M67">
            <v>1.0999999999999999E-2</v>
          </cell>
          <cell r="Q67">
            <v>0.15195437198524062</v>
          </cell>
          <cell r="R67">
            <v>0.20480427829659414</v>
          </cell>
          <cell r="S67">
            <v>6.3495454817312613E-2</v>
          </cell>
          <cell r="T67">
            <v>5.1636646409642176E-2</v>
          </cell>
          <cell r="U67">
            <v>0.21217808112334191</v>
          </cell>
          <cell r="V67">
            <v>9.1691997907095757E-2</v>
          </cell>
          <cell r="W67">
            <v>8.1461350188124323E-2</v>
          </cell>
          <cell r="X67">
            <v>5.1108647308131722E-2</v>
          </cell>
          <cell r="Y67">
            <v>2.6041707613644292E-2</v>
          </cell>
          <cell r="Z67">
            <v>3.696335088637788E-2</v>
          </cell>
          <cell r="AA67">
            <v>2.8664104767265074E-2</v>
          </cell>
          <cell r="AB67">
            <v>8.6972294399939117E-9</v>
          </cell>
          <cell r="AG67">
            <v>-0.12295437198524062</v>
          </cell>
          <cell r="AH67">
            <v>-4.0804278296594138E-2</v>
          </cell>
          <cell r="AI67">
            <v>-1.349545481731261E-2</v>
          </cell>
          <cell r="AJ67">
            <v>-1.1636646409642175E-2</v>
          </cell>
          <cell r="AK67">
            <v>7.9821918876658071E-2</v>
          </cell>
          <cell r="AL67">
            <v>2.3080020929042433E-3</v>
          </cell>
          <cell r="AM67">
            <v>3.4538649811875682E-2</v>
          </cell>
          <cell r="AN67">
            <v>1.4891352691868281E-2</v>
          </cell>
          <cell r="AO67">
            <v>3.5958292386355707E-2</v>
          </cell>
          <cell r="AP67">
            <v>1.1036649113622121E-2</v>
          </cell>
          <cell r="AQ67">
            <v>3.358952327349278E-4</v>
          </cell>
          <cell r="AR67">
            <v>1.0999991302770559E-2</v>
          </cell>
          <cell r="AW67">
            <v>-0.12295437198524062</v>
          </cell>
          <cell r="AX67">
            <v>-4.0804278296594138E-2</v>
          </cell>
          <cell r="AY67">
            <v>-1.349545481731261E-2</v>
          </cell>
          <cell r="AZ67">
            <v>-1.1636646409642175E-2</v>
          </cell>
          <cell r="BA67">
            <v>7.9821918876658071E-2</v>
          </cell>
          <cell r="BB67">
            <v>2.3080020929042433E-3</v>
          </cell>
          <cell r="BC67">
            <v>3.4538649811875682E-2</v>
          </cell>
          <cell r="BD67">
            <v>1.4891352691868281E-2</v>
          </cell>
          <cell r="BE67">
            <v>3.5958292386355707E-2</v>
          </cell>
          <cell r="BF67">
            <v>1.1036649113622121E-2</v>
          </cell>
          <cell r="BG67">
            <v>3.358952327349278E-4</v>
          </cell>
          <cell r="BH67">
            <v>1.0999991302770559E-2</v>
          </cell>
        </row>
        <row r="68">
          <cell r="B68">
            <v>0.02</v>
          </cell>
          <cell r="C68">
            <v>0.34599999999999997</v>
          </cell>
          <cell r="D68">
            <v>0.312</v>
          </cell>
          <cell r="E68">
            <v>0.04</v>
          </cell>
          <cell r="F68">
            <v>4.2999999999999997E-2</v>
          </cell>
          <cell r="G68">
            <v>0.104</v>
          </cell>
          <cell r="H68">
            <v>4.3999999999999997E-2</v>
          </cell>
          <cell r="I68">
            <v>3.5000000000000003E-2</v>
          </cell>
          <cell r="J68">
            <v>2.5000000000000001E-2</v>
          </cell>
          <cell r="K68">
            <v>1.4999999999999999E-2</v>
          </cell>
          <cell r="L68">
            <v>8.9999999999999993E-3</v>
          </cell>
          <cell r="M68">
            <v>7.0000000000000001E-3</v>
          </cell>
          <cell r="Q68">
            <v>3.8494366506210263E-2</v>
          </cell>
          <cell r="R68">
            <v>0.28034736319434989</v>
          </cell>
          <cell r="S68">
            <v>0.27536303775490878</v>
          </cell>
          <cell r="T68">
            <v>6.0475324602023768E-2</v>
          </cell>
          <cell r="U68">
            <v>3.8288603902207542E-2</v>
          </cell>
          <cell r="V68">
            <v>0.13456570194338296</v>
          </cell>
          <cell r="W68">
            <v>5.4307098075915036E-2</v>
          </cell>
          <cell r="X68">
            <v>4.4897545543880035E-2</v>
          </cell>
          <cell r="Y68">
            <v>2.760505451227957E-2</v>
          </cell>
          <cell r="Z68">
            <v>1.262938687276169E-2</v>
          </cell>
          <cell r="AA68">
            <v>1.8958325401414879E-2</v>
          </cell>
          <cell r="AB68">
            <v>1.4068191690665572E-2</v>
          </cell>
          <cell r="AG68">
            <v>-1.8494366506210263E-2</v>
          </cell>
          <cell r="AH68">
            <v>6.5652636805650089E-2</v>
          </cell>
          <cell r="AI68">
            <v>3.663696224509122E-2</v>
          </cell>
          <cell r="AJ68">
            <v>-2.0475324602023767E-2</v>
          </cell>
          <cell r="AK68">
            <v>4.7113960977924543E-3</v>
          </cell>
          <cell r="AL68">
            <v>-3.056570194338297E-2</v>
          </cell>
          <cell r="AM68">
            <v>-1.0307098075915039E-2</v>
          </cell>
          <cell r="AN68">
            <v>-9.8975455438800319E-3</v>
          </cell>
          <cell r="AO68">
            <v>-2.6050545122795685E-3</v>
          </cell>
          <cell r="AP68">
            <v>2.370613127238309E-3</v>
          </cell>
          <cell r="AQ68">
            <v>-9.9583254014148793E-3</v>
          </cell>
          <cell r="AR68">
            <v>-7.0681916906655722E-3</v>
          </cell>
          <cell r="AW68">
            <v>-1.8494366506210263E-2</v>
          </cell>
          <cell r="AX68">
            <v>6.5652636805650089E-2</v>
          </cell>
          <cell r="AY68">
            <v>3.663696224509122E-2</v>
          </cell>
          <cell r="AZ68">
            <v>-2.0475324602023767E-2</v>
          </cell>
          <cell r="BA68">
            <v>4.7113960977924543E-3</v>
          </cell>
          <cell r="BB68">
            <v>-3.056570194338297E-2</v>
          </cell>
          <cell r="BC68">
            <v>-1.0307098075915039E-2</v>
          </cell>
          <cell r="BD68">
            <v>-9.8975455438800319E-3</v>
          </cell>
          <cell r="BE68">
            <v>-2.6050545122795685E-3</v>
          </cell>
          <cell r="BF68">
            <v>2.370613127238309E-3</v>
          </cell>
          <cell r="BG68">
            <v>-9.9583254014148793E-3</v>
          </cell>
          <cell r="BH68">
            <v>-7.0681916906655722E-3</v>
          </cell>
        </row>
        <row r="69">
          <cell r="B69">
            <v>1E-3</v>
          </cell>
          <cell r="C69">
            <v>2.7E-2</v>
          </cell>
          <cell r="D69">
            <v>0.36499999999999999</v>
          </cell>
          <cell r="E69">
            <v>0.245</v>
          </cell>
          <cell r="F69">
            <v>4.3999999999999997E-2</v>
          </cell>
          <cell r="G69">
            <v>7.0000000000000007E-2</v>
          </cell>
          <cell r="H69">
            <v>9.1999999999999998E-2</v>
          </cell>
          <cell r="I69">
            <v>0.05</v>
          </cell>
          <cell r="J69">
            <v>4.2999999999999997E-2</v>
          </cell>
          <cell r="K69">
            <v>2.8000000000000001E-2</v>
          </cell>
          <cell r="L69">
            <v>1.6E-2</v>
          </cell>
          <cell r="M69">
            <v>1.9E-2</v>
          </cell>
          <cell r="Q69">
            <v>4.9989471141284368E-3</v>
          </cell>
          <cell r="R69">
            <v>7.3190295965554542E-2</v>
          </cell>
          <cell r="S69">
            <v>0.39182545873905106</v>
          </cell>
          <cell r="T69">
            <v>0.27549897568379716</v>
          </cell>
          <cell r="U69">
            <v>4.8057451020441136E-2</v>
          </cell>
          <cell r="V69">
            <v>2.5863134003099964E-2</v>
          </cell>
          <cell r="W69">
            <v>8.3572376145652147E-2</v>
          </cell>
          <cell r="X69">
            <v>3.2192733876300249E-2</v>
          </cell>
          <cell r="Y69">
            <v>2.5956194848152578E-2</v>
          </cell>
          <cell r="Z69">
            <v>1.5286302097570639E-2</v>
          </cell>
          <cell r="AA69">
            <v>6.7068318907033686E-3</v>
          </cell>
          <cell r="AB69">
            <v>1.6851298615548651E-2</v>
          </cell>
          <cell r="AG69">
            <v>-3.9989471141284368E-3</v>
          </cell>
          <cell r="AH69">
            <v>-4.6190295965554545E-2</v>
          </cell>
          <cell r="AI69">
            <v>-2.6825458739051067E-2</v>
          </cell>
          <cell r="AJ69">
            <v>-3.0498975683797169E-2</v>
          </cell>
          <cell r="AK69">
            <v>-4.0574510204411385E-3</v>
          </cell>
          <cell r="AL69">
            <v>4.4136865996900046E-2</v>
          </cell>
          <cell r="AM69">
            <v>8.4276238543478516E-3</v>
          </cell>
          <cell r="AN69">
            <v>1.7807266123699754E-2</v>
          </cell>
          <cell r="AO69">
            <v>1.7043805151847419E-2</v>
          </cell>
          <cell r="AP69">
            <v>1.2713697902429362E-2</v>
          </cell>
          <cell r="AQ69">
            <v>9.2931681092966317E-3</v>
          </cell>
          <cell r="AR69">
            <v>2.1487013844513486E-3</v>
          </cell>
          <cell r="AW69">
            <v>-3.9989471141284368E-3</v>
          </cell>
          <cell r="AX69">
            <v>-4.6190295965554545E-2</v>
          </cell>
          <cell r="AY69">
            <v>-2.6825458739051067E-2</v>
          </cell>
          <cell r="AZ69">
            <v>-3.0498975683797169E-2</v>
          </cell>
          <cell r="BA69">
            <v>-4.0574510204411385E-3</v>
          </cell>
          <cell r="BB69">
            <v>4.4136865996900046E-2</v>
          </cell>
          <cell r="BC69">
            <v>8.4276238543478516E-3</v>
          </cell>
          <cell r="BD69">
            <v>1.7807266123699754E-2</v>
          </cell>
          <cell r="BE69">
            <v>1.7043805151847419E-2</v>
          </cell>
          <cell r="BF69">
            <v>1.2713697902429362E-2</v>
          </cell>
          <cell r="BG69">
            <v>9.2931681092966317E-3</v>
          </cell>
          <cell r="BH69">
            <v>2.1487013844513486E-3</v>
          </cell>
        </row>
        <row r="70">
          <cell r="B70">
            <v>1E-3</v>
          </cell>
          <cell r="C70">
            <v>3.0000000000000001E-3</v>
          </cell>
          <cell r="D70">
            <v>3.7999999999999999E-2</v>
          </cell>
          <cell r="E70">
            <v>0.437</v>
          </cell>
          <cell r="F70">
            <v>0.246</v>
          </cell>
          <cell r="G70">
            <v>3.5999999999999997E-2</v>
          </cell>
          <cell r="H70">
            <v>5.3999999999999999E-2</v>
          </cell>
          <cell r="I70">
            <v>7.0999999999999994E-2</v>
          </cell>
          <cell r="J70">
            <v>4.5999999999999999E-2</v>
          </cell>
          <cell r="K70">
            <v>2.1999999999999999E-2</v>
          </cell>
          <cell r="L70">
            <v>2.3E-2</v>
          </cell>
          <cell r="M70">
            <v>1.7999999999999999E-2</v>
          </cell>
          <cell r="Q70">
            <v>4.4021611931154871E-3</v>
          </cell>
          <cell r="R70">
            <v>1.0929424183812982E-2</v>
          </cell>
          <cell r="S70">
            <v>0.11740550783987391</v>
          </cell>
          <cell r="T70">
            <v>0.44811381475484852</v>
          </cell>
          <cell r="U70">
            <v>0.24732769916912475</v>
          </cell>
          <cell r="V70">
            <v>3.8362703158643839E-2</v>
          </cell>
          <cell r="W70">
            <v>1.6445645579463986E-2</v>
          </cell>
          <cell r="X70">
            <v>5.7160462184169723E-2</v>
          </cell>
          <cell r="Y70">
            <v>2.1040778681245563E-2</v>
          </cell>
          <cell r="Z70">
            <v>1.6274026570171154E-2</v>
          </cell>
          <cell r="AA70">
            <v>9.0495932872910433E-3</v>
          </cell>
          <cell r="AB70">
            <v>1.3488183398239074E-2</v>
          </cell>
          <cell r="AG70">
            <v>-3.402161193115487E-3</v>
          </cell>
          <cell r="AH70">
            <v>-7.9294241838129831E-3</v>
          </cell>
          <cell r="AI70">
            <v>-7.9405507839873907E-2</v>
          </cell>
          <cell r="AJ70">
            <v>-1.1113814754848517E-2</v>
          </cell>
          <cell r="AK70">
            <v>-1.3276991691247575E-3</v>
          </cell>
          <cell r="AL70">
            <v>-2.3627031586438418E-3</v>
          </cell>
          <cell r="AM70">
            <v>3.7554354420536014E-2</v>
          </cell>
          <cell r="AN70">
            <v>1.383953781583027E-2</v>
          </cell>
          <cell r="AO70">
            <v>2.4959221318754436E-2</v>
          </cell>
          <cell r="AP70">
            <v>5.7259734298288449E-3</v>
          </cell>
          <cell r="AQ70">
            <v>1.3950406712708956E-2</v>
          </cell>
          <cell r="AR70">
            <v>4.5118166017609242E-3</v>
          </cell>
          <cell r="AW70">
            <v>-3.402161193115487E-3</v>
          </cell>
          <cell r="AX70">
            <v>-7.9294241838129831E-3</v>
          </cell>
          <cell r="AY70">
            <v>-7.9405507839873907E-2</v>
          </cell>
          <cell r="AZ70">
            <v>-1.1113814754848517E-2</v>
          </cell>
          <cell r="BA70">
            <v>-1.3276991691247575E-3</v>
          </cell>
          <cell r="BB70">
            <v>-2.3627031586438418E-3</v>
          </cell>
          <cell r="BC70">
            <v>3.7554354420536014E-2</v>
          </cell>
          <cell r="BD70">
            <v>1.383953781583027E-2</v>
          </cell>
          <cell r="BE70">
            <v>2.4959221318754436E-2</v>
          </cell>
          <cell r="BF70">
            <v>5.7259734298288449E-3</v>
          </cell>
          <cell r="BG70">
            <v>1.3950406712708956E-2</v>
          </cell>
          <cell r="BH70">
            <v>4.5118166017609242E-3</v>
          </cell>
        </row>
        <row r="71">
          <cell r="B71">
            <v>1.3623978201634877E-3</v>
          </cell>
          <cell r="C71">
            <v>4.0871934604904629E-3</v>
          </cell>
          <cell r="D71">
            <v>1.0081743869209809E-2</v>
          </cell>
          <cell r="E71">
            <v>0.14332425068119892</v>
          </cell>
          <cell r="F71">
            <v>0.46185286103542234</v>
          </cell>
          <cell r="G71">
            <v>0.19673024523160762</v>
          </cell>
          <cell r="H71">
            <v>5.53133514986376E-2</v>
          </cell>
          <cell r="I71">
            <v>4.6049046321525886E-2</v>
          </cell>
          <cell r="J71">
            <v>4.0599455040871944E-2</v>
          </cell>
          <cell r="K71">
            <v>1.3351498637602179E-2</v>
          </cell>
          <cell r="L71">
            <v>1.11716621253406E-2</v>
          </cell>
          <cell r="M71">
            <v>1.6080000000000001E-2</v>
          </cell>
        </row>
        <row r="72">
          <cell r="B72">
            <v>7.3386776847590179E-2</v>
          </cell>
          <cell r="C72">
            <v>0.11545727134836414</v>
          </cell>
          <cell r="D72">
            <v>0.15099713381471982</v>
          </cell>
          <cell r="E72">
            <v>0.16014375934356842</v>
          </cell>
          <cell r="F72">
            <v>0.14774968538434802</v>
          </cell>
          <cell r="G72">
            <v>0.10916298983807751</v>
          </cell>
          <cell r="H72">
            <v>8.0893015335526341E-2</v>
          </cell>
          <cell r="I72">
            <v>6.5738714558381428E-2</v>
          </cell>
          <cell r="J72">
            <v>5.5877908082215426E-2</v>
          </cell>
          <cell r="K72">
            <v>3.3604197035833706E-2</v>
          </cell>
          <cell r="L72">
            <v>2.1383174607569846E-2</v>
          </cell>
          <cell r="M72">
            <v>2.2518476748964931E-2</v>
          </cell>
        </row>
        <row r="80">
          <cell r="B80">
            <v>0.55649000000000004</v>
          </cell>
          <cell r="C80">
            <v>0.32601000000000002</v>
          </cell>
          <cell r="D80">
            <v>8.7099999999999997E-2</v>
          </cell>
          <cell r="E80">
            <v>5.8399999999999997E-3</v>
          </cell>
          <cell r="F80">
            <v>1.6920000000000001E-2</v>
          </cell>
          <cell r="G80">
            <v>7.6299999999999996E-3</v>
          </cell>
          <cell r="Q80">
            <v>0.37664166117905296</v>
          </cell>
          <cell r="R80">
            <v>0.41591178981463517</v>
          </cell>
          <cell r="S80">
            <v>0.15350179037483938</v>
          </cell>
          <cell r="T80">
            <v>1.9899974163723943E-3</v>
          </cell>
          <cell r="U80">
            <v>4.4162668636845585E-2</v>
          </cell>
          <cell r="V80">
            <v>7.7920925782545255E-3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</row>
        <row r="81">
          <cell r="B81">
            <v>5.9959999999999999E-2</v>
          </cell>
          <cell r="C81">
            <v>0.54988000000000004</v>
          </cell>
          <cell r="D81">
            <v>0.27129999999999999</v>
          </cell>
          <cell r="E81">
            <v>0.10546999999999999</v>
          </cell>
          <cell r="F81">
            <v>3.8999999999999998E-3</v>
          </cell>
          <cell r="G81">
            <v>9.4999999999999998E-3</v>
          </cell>
          <cell r="Q81">
            <v>3.0222326643797946E-2</v>
          </cell>
          <cell r="R81">
            <v>0.41591844895728675</v>
          </cell>
          <cell r="S81">
            <v>0.39668037169273807</v>
          </cell>
          <cell r="T81">
            <v>0.12372061966829397</v>
          </cell>
          <cell r="U81">
            <v>1.5565204595216239E-3</v>
          </cell>
          <cell r="V81">
            <v>3.1901712578361593E-2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B82">
            <v>5.0638597204918936E-2</v>
          </cell>
          <cell r="C82">
            <v>8.674243387319586E-3</v>
          </cell>
          <cell r="D82">
            <v>0.41069809225971032</v>
          </cell>
          <cell r="E82">
            <v>0.38490842677107961</v>
          </cell>
          <cell r="F82">
            <v>0.12455399896604036</v>
          </cell>
          <cell r="G82">
            <v>5.4579508953920995E-3</v>
          </cell>
          <cell r="H82">
            <v>1.5068690515539057E-2</v>
          </cell>
          <cell r="Q82">
            <v>7.1713997630613605E-2</v>
          </cell>
          <cell r="R82">
            <v>3.2475976316903271E-2</v>
          </cell>
          <cell r="S82">
            <v>0.40747831709236032</v>
          </cell>
          <cell r="T82">
            <v>0.35019833860968558</v>
          </cell>
          <cell r="U82">
            <v>0.11583627159762969</v>
          </cell>
          <cell r="V82">
            <v>6.5755070735792464E-4</v>
          </cell>
          <cell r="W82">
            <v>2.1639548045449705E-2</v>
          </cell>
          <cell r="AG82">
            <v>-1.984006418006011E-2</v>
          </cell>
          <cell r="AH82">
            <v>-1.9236173449741233E-2</v>
          </cell>
          <cell r="AI82">
            <v>-9.923447700708965E-3</v>
          </cell>
          <cell r="AJ82">
            <v>2.5905839689438437E-2</v>
          </cell>
          <cell r="AK82">
            <v>1.8858298777609139E-2</v>
          </cell>
          <cell r="AL82">
            <v>4.9205483942608569E-3</v>
          </cell>
          <cell r="AM82">
            <v>-6.8500153079825536E-4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W82">
            <v>-1.984006418006011E-2</v>
          </cell>
          <cell r="AX82">
            <v>-1.9236173449741233E-2</v>
          </cell>
          <cell r="AY82">
            <v>-9.923447700708965E-3</v>
          </cell>
          <cell r="AZ82">
            <v>2.5905839689438437E-2</v>
          </cell>
          <cell r="BA82">
            <v>1.8858298777609139E-2</v>
          </cell>
          <cell r="BB82">
            <v>4.9205483942608569E-3</v>
          </cell>
          <cell r="BC82">
            <v>-6.8500153079825536E-4</v>
          </cell>
        </row>
        <row r="83">
          <cell r="B83">
            <v>0.61855895507844993</v>
          </cell>
          <cell r="C83">
            <v>7.1188766206091256E-2</v>
          </cell>
          <cell r="D83">
            <v>1.1621330012500654E-2</v>
          </cell>
          <cell r="E83">
            <v>0.16727110257665562</v>
          </cell>
          <cell r="F83">
            <v>9.4409245096781044E-2</v>
          </cell>
          <cell r="G83">
            <v>3.3781867556447027E-2</v>
          </cell>
          <cell r="H83">
            <v>5.497752575784222E-4</v>
          </cell>
          <cell r="I83">
            <v>2.6189582154960574E-3</v>
          </cell>
          <cell r="Q83">
            <v>0.5852027322160458</v>
          </cell>
          <cell r="R83">
            <v>4.1847230239013031E-2</v>
          </cell>
          <cell r="S83">
            <v>1.6246168262360364E-2</v>
          </cell>
          <cell r="T83">
            <v>0.16485919183870743</v>
          </cell>
          <cell r="U83">
            <v>0.14881617398893379</v>
          </cell>
          <cell r="V83">
            <v>3.6605418850093809E-2</v>
          </cell>
          <cell r="W83">
            <v>1.10618797991704E-4</v>
          </cell>
          <cell r="X83">
            <v>6.3124658068540555E-3</v>
          </cell>
          <cell r="AG83">
            <v>3.8811411137553264E-2</v>
          </cell>
          <cell r="AH83">
            <v>1.8508402305768779E-2</v>
          </cell>
          <cell r="AI83">
            <v>-4.4333657714570891E-3</v>
          </cell>
          <cell r="AJ83">
            <v>-9.6912037685154273E-3</v>
          </cell>
          <cell r="AK83">
            <v>-4.2759926037298432E-2</v>
          </cell>
          <cell r="AL83">
            <v>9.4295322012892535E-4</v>
          </cell>
          <cell r="AM83">
            <v>4.7301832470236836E-4</v>
          </cell>
          <cell r="AN83">
            <v>-1.851289410882345E-3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W83">
            <v>3.8811411137553264E-2</v>
          </cell>
          <cell r="AX83">
            <v>1.8508402305768779E-2</v>
          </cell>
          <cell r="AY83">
            <v>-4.4333657714570891E-3</v>
          </cell>
          <cell r="AZ83">
            <v>-9.6912037685154273E-3</v>
          </cell>
          <cell r="BA83">
            <v>-4.2759926037298432E-2</v>
          </cell>
          <cell r="BB83">
            <v>9.4295322012892535E-4</v>
          </cell>
          <cell r="BC83">
            <v>4.7301832470236836E-4</v>
          </cell>
          <cell r="BD83">
            <v>-1.851289410882345E-3</v>
          </cell>
        </row>
        <row r="84">
          <cell r="B84">
            <v>0.21626444404478215</v>
          </cell>
          <cell r="C84">
            <v>0.55225428263117671</v>
          </cell>
          <cell r="D84">
            <v>3.0520772447282046E-2</v>
          </cell>
          <cell r="E84">
            <v>8.7956926397194379E-3</v>
          </cell>
          <cell r="F84">
            <v>0.11906220493682838</v>
          </cell>
          <cell r="G84">
            <v>6.0046760487388155E-2</v>
          </cell>
          <cell r="H84">
            <v>9.5544265095993883E-3</v>
          </cell>
          <cell r="I84">
            <v>1.9755181871318737E-3</v>
          </cell>
          <cell r="J84">
            <v>1.5258981160919023E-3</v>
          </cell>
          <cell r="Q84">
            <v>0.32408953460809814</v>
          </cell>
          <cell r="R84">
            <v>0.44507568402590197</v>
          </cell>
          <cell r="S84">
            <v>2.7749567914888907E-2</v>
          </cell>
          <cell r="T84">
            <v>9.6057583328907001E-3</v>
          </cell>
          <cell r="U84">
            <v>0.10396987534596543</v>
          </cell>
          <cell r="V84">
            <v>7.0345095440582095E-2</v>
          </cell>
          <cell r="W84">
            <v>1.6517996470731142E-2</v>
          </cell>
          <cell r="X84">
            <v>4.0720512213225518E-5</v>
          </cell>
          <cell r="Y84">
            <v>2.6057673487284781E-3</v>
          </cell>
          <cell r="AG84">
            <v>-9.0573024647941786E-2</v>
          </cell>
          <cell r="AH84">
            <v>6.128867718503106E-2</v>
          </cell>
          <cell r="AI84">
            <v>-4.6559102029211097E-3</v>
          </cell>
          <cell r="AJ84">
            <v>2.1840337748461371E-4</v>
          </cell>
          <cell r="AK84">
            <v>3.1042127575315728E-2</v>
          </cell>
          <cell r="AL84">
            <v>3.9795872162940935E-3</v>
          </cell>
          <cell r="AM84">
            <v>-3.2076878791298946E-3</v>
          </cell>
          <cell r="AN84">
            <v>1.9529773253338214E-3</v>
          </cell>
          <cell r="AO84">
            <v>-4.5149949466311316E-5</v>
          </cell>
          <cell r="AP84">
            <v>0</v>
          </cell>
          <cell r="AQ84">
            <v>0</v>
          </cell>
          <cell r="AR84">
            <v>0</v>
          </cell>
          <cell r="AW84">
            <v>-9.0573024647941786E-2</v>
          </cell>
          <cell r="AX84">
            <v>6.128867718503106E-2</v>
          </cell>
          <cell r="AY84">
            <v>-4.6559102029211097E-3</v>
          </cell>
          <cell r="AZ84">
            <v>2.1840337748461371E-4</v>
          </cell>
          <cell r="BA84">
            <v>3.1042127575315728E-2</v>
          </cell>
          <cell r="BB84">
            <v>3.9795872162940935E-3</v>
          </cell>
          <cell r="BC84">
            <v>-3.2076878791298946E-3</v>
          </cell>
          <cell r="BD84">
            <v>1.9529773253338214E-3</v>
          </cell>
          <cell r="BE84">
            <v>-4.5149949466311316E-5</v>
          </cell>
        </row>
        <row r="85">
          <cell r="B85">
            <v>7.0177275695120292E-2</v>
          </cell>
          <cell r="C85">
            <v>0.38822638069308762</v>
          </cell>
          <cell r="D85">
            <v>0.44052004155733226</v>
          </cell>
          <cell r="E85">
            <v>1.5873504736796717E-2</v>
          </cell>
          <cell r="F85">
            <v>1.6569548987963978E-2</v>
          </cell>
          <cell r="G85">
            <v>4.9532069366250681E-2</v>
          </cell>
          <cell r="H85">
            <v>1.5625064163371234E-2</v>
          </cell>
          <cell r="I85">
            <v>2.5316299754844589E-3</v>
          </cell>
          <cell r="J85">
            <v>9.0957995064040178E-4</v>
          </cell>
          <cell r="K85">
            <v>3.4904873952340472E-5</v>
          </cell>
          <cell r="Q85">
            <v>0.10966160878932948</v>
          </cell>
          <cell r="R85">
            <v>0.33539556724632702</v>
          </cell>
          <cell r="S85">
            <v>0.40256844408747877</v>
          </cell>
          <cell r="T85">
            <v>2.2072915535614992E-2</v>
          </cell>
          <cell r="U85">
            <v>8.4744731830441802E-3</v>
          </cell>
          <cell r="V85">
            <v>6.7302418688275967E-2</v>
          </cell>
          <cell r="W85">
            <v>4.3594160892731243E-2</v>
          </cell>
          <cell r="X85">
            <v>9.7199817683491421E-3</v>
          </cell>
          <cell r="Y85">
            <v>2.3353274820896381E-5</v>
          </cell>
          <cell r="Z85">
            <v>1.1870765340282836E-3</v>
          </cell>
          <cell r="AG85">
            <v>-2.4007772851494788E-2</v>
          </cell>
          <cell r="AH85">
            <v>3.9926081094424859E-2</v>
          </cell>
          <cell r="AI85">
            <v>-3.088840686193417E-4</v>
          </cell>
          <cell r="AJ85">
            <v>-9.4027565618672281E-3</v>
          </cell>
          <cell r="AK85">
            <v>1.0661073055423069E-2</v>
          </cell>
          <cell r="AL85">
            <v>6.5940342995673973E-4</v>
          </cell>
          <cell r="AM85">
            <v>-1.4059208748288969E-2</v>
          </cell>
          <cell r="AN85">
            <v>-3.8478412323740426E-3</v>
          </cell>
          <cell r="AO85">
            <v>8.9863100987128922E-4</v>
          </cell>
          <cell r="AP85">
            <v>-5.1872512703170421E-4</v>
          </cell>
          <cell r="AQ85">
            <v>0</v>
          </cell>
          <cell r="AR85">
            <v>0</v>
          </cell>
          <cell r="AW85">
            <v>-2.4007772851494788E-2</v>
          </cell>
          <cell r="AX85">
            <v>3.9926081094424859E-2</v>
          </cell>
          <cell r="AY85">
            <v>-3.088840686193417E-4</v>
          </cell>
          <cell r="AZ85">
            <v>-9.4027565618672281E-3</v>
          </cell>
          <cell r="BA85">
            <v>1.0661073055423069E-2</v>
          </cell>
          <cell r="BB85">
            <v>6.5940342995673973E-4</v>
          </cell>
          <cell r="BC85">
            <v>-1.4059208748288969E-2</v>
          </cell>
          <cell r="BD85">
            <v>-3.8478412323740426E-3</v>
          </cell>
          <cell r="BE85">
            <v>8.9863100987128922E-4</v>
          </cell>
          <cell r="BF85">
            <v>-5.1872512703170421E-4</v>
          </cell>
        </row>
        <row r="86">
          <cell r="B86">
            <v>5.2196164526963169E-3</v>
          </cell>
          <cell r="C86">
            <v>3.8700766222248072E-2</v>
          </cell>
          <cell r="D86">
            <v>0.33761177103476353</v>
          </cell>
          <cell r="E86">
            <v>0.41498713270038817</v>
          </cell>
          <cell r="F86">
            <v>3.7345701449570362E-2</v>
          </cell>
          <cell r="G86">
            <v>0.11257796711205455</v>
          </cell>
          <cell r="H86">
            <v>5.149536922607191E-2</v>
          </cell>
          <cell r="I86">
            <v>2.0384128876546619E-3</v>
          </cell>
          <cell r="J86">
            <v>2.3262914552406986E-5</v>
          </cell>
          <cell r="K86">
            <v>0</v>
          </cell>
          <cell r="L86">
            <v>0</v>
          </cell>
          <cell r="Q86">
            <v>3.0564757770913335E-2</v>
          </cell>
          <cell r="R86">
            <v>0.13049802614139519</v>
          </cell>
          <cell r="S86">
            <v>0.35243339662623591</v>
          </cell>
          <cell r="T86">
            <v>0.37448735225889807</v>
          </cell>
          <cell r="U86">
            <v>2.2011824455320586E-2</v>
          </cell>
          <cell r="V86">
            <v>6.1402364116574836E-3</v>
          </cell>
          <cell r="W86">
            <v>4.7053655466089792E-2</v>
          </cell>
          <cell r="X86">
            <v>2.9760190087694802E-2</v>
          </cell>
          <cell r="Y86">
            <v>6.3397820399614564E-3</v>
          </cell>
          <cell r="Z86">
            <v>1.4663043279577872E-5</v>
          </cell>
          <cell r="AA86">
            <v>6.9611569855406385E-4</v>
          </cell>
          <cell r="AG86">
            <v>-1.9457879569769323E-2</v>
          </cell>
          <cell r="AH86">
            <v>-9.018173416044542E-2</v>
          </cell>
          <cell r="AI86">
            <v>-4.3034872722955531E-2</v>
          </cell>
          <cell r="AJ86">
            <v>2.7033059898172618E-2</v>
          </cell>
          <cell r="AK86">
            <v>1.6463713378296444E-2</v>
          </cell>
          <cell r="AL86">
            <v>0.10870772835681029</v>
          </cell>
          <cell r="AM86">
            <v>2.0635240305942472E-2</v>
          </cell>
          <cell r="AN86">
            <v>-1.6177654156426167E-2</v>
          </cell>
          <cell r="AO86">
            <v>-3.6972910663987343E-3</v>
          </cell>
          <cell r="AP86">
            <v>-6.1210963493665272E-6</v>
          </cell>
          <cell r="AQ86">
            <v>-2.8418916687753904E-4</v>
          </cell>
          <cell r="AR86">
            <v>0</v>
          </cell>
          <cell r="AW86">
            <v>-1.9457879569769323E-2</v>
          </cell>
          <cell r="AX86">
            <v>-9.018173416044542E-2</v>
          </cell>
          <cell r="AY86">
            <v>-4.3034872722955531E-2</v>
          </cell>
          <cell r="AZ86">
            <v>2.7033059898172618E-2</v>
          </cell>
          <cell r="BA86">
            <v>1.6463713378296444E-2</v>
          </cell>
          <cell r="BB86">
            <v>0.10870772835681029</v>
          </cell>
          <cell r="BC86">
            <v>2.0635240305942472E-2</v>
          </cell>
          <cell r="BD86">
            <v>-1.6177654156426167E-2</v>
          </cell>
          <cell r="BE86">
            <v>-3.6972910663987343E-3</v>
          </cell>
          <cell r="BF86">
            <v>-6.1210963493665272E-6</v>
          </cell>
          <cell r="BG86">
            <v>-2.8418916687753904E-4</v>
          </cell>
        </row>
        <row r="87">
          <cell r="B87">
            <v>3.0564065015263188E-2</v>
          </cell>
          <cell r="C87">
            <v>2.3890794170377032E-2</v>
          </cell>
          <cell r="D87">
            <v>9.7716713057429433E-2</v>
          </cell>
          <cell r="E87">
            <v>0.35920986750367445</v>
          </cell>
          <cell r="F87">
            <v>0.38539417791440772</v>
          </cell>
          <cell r="G87">
            <v>5.7615173817304743E-2</v>
          </cell>
          <cell r="H87">
            <v>3.2141530410625549E-2</v>
          </cell>
          <cell r="I87">
            <v>1.1583333781986746E-2</v>
          </cell>
          <cell r="J87">
            <v>1.8789604879913427E-3</v>
          </cell>
          <cell r="K87">
            <v>5.3838409398032748E-6</v>
          </cell>
          <cell r="L87">
            <v>0</v>
          </cell>
          <cell r="M87">
            <v>0</v>
          </cell>
          <cell r="Q87">
            <v>6.4155868561582285E-2</v>
          </cell>
          <cell r="R87">
            <v>3.4825200244132562E-2</v>
          </cell>
          <cell r="S87">
            <v>0.13345681191467887</v>
          </cell>
          <cell r="T87">
            <v>0.32266971329784611</v>
          </cell>
          <cell r="U87">
            <v>0.36961439136158314</v>
          </cell>
          <cell r="V87">
            <v>1.5835805943861754E-2</v>
          </cell>
          <cell r="W87">
            <v>3.627002130048477E-3</v>
          </cell>
          <cell r="X87">
            <v>3.1956771612795254E-2</v>
          </cell>
          <cell r="Y87">
            <v>1.9494965194047788E-2</v>
          </cell>
          <cell r="Z87">
            <v>3.9613830161103923E-3</v>
          </cell>
          <cell r="AA87">
            <v>8.7308607481722611E-6</v>
          </cell>
          <cell r="AB87">
            <v>3.9335586256502301E-4</v>
          </cell>
          <cell r="AG87">
            <v>-1.6520695302517416E-2</v>
          </cell>
          <cell r="AH87">
            <v>-1.1957186770290444E-2</v>
          </cell>
          <cell r="AI87">
            <v>-5.3597372311007696E-2</v>
          </cell>
          <cell r="AJ87">
            <v>-4.4574067258764671E-3</v>
          </cell>
          <cell r="AK87">
            <v>3.569689248630592E-2</v>
          </cell>
          <cell r="AL87">
            <v>4.2432507818393049E-2</v>
          </cell>
          <cell r="AM87">
            <v>2.9908130073162266E-2</v>
          </cell>
          <cell r="AN87">
            <v>-9.1817314905672572E-3</v>
          </cell>
          <cell r="AO87">
            <v>-9.8891847133151713E-3</v>
          </cell>
          <cell r="AP87">
            <v>-2.2748308937470311E-3</v>
          </cell>
          <cell r="AQ87">
            <v>-3.5544170099054278E-6</v>
          </cell>
          <cell r="AR87">
            <v>-1.5556775352988688E-4</v>
          </cell>
          <cell r="AW87">
            <v>-1.6520695302517416E-2</v>
          </cell>
          <cell r="AX87">
            <v>-1.1957186770290444E-2</v>
          </cell>
          <cell r="AY87">
            <v>-5.3597372311007696E-2</v>
          </cell>
          <cell r="AZ87">
            <v>-4.4574067258764671E-3</v>
          </cell>
          <cell r="BA87">
            <v>3.569689248630592E-2</v>
          </cell>
          <cell r="BB87">
            <v>4.2432507818393049E-2</v>
          </cell>
          <cell r="BC87">
            <v>2.9908130073162266E-2</v>
          </cell>
          <cell r="BD87">
            <v>-9.1817314905672572E-3</v>
          </cell>
          <cell r="BE87">
            <v>-9.8891847133151713E-3</v>
          </cell>
          <cell r="BF87">
            <v>-2.2748308937470311E-3</v>
          </cell>
          <cell r="BG87">
            <v>-3.5544170099054278E-6</v>
          </cell>
          <cell r="BH87">
            <v>-1.5556775352988688E-4</v>
          </cell>
        </row>
        <row r="88">
          <cell r="B88">
            <v>0</v>
          </cell>
          <cell r="C88">
            <v>2.006741213184032E-2</v>
          </cell>
          <cell r="D88">
            <v>2.9784757671742757E-2</v>
          </cell>
          <cell r="E88">
            <v>0.17449821705456633</v>
          </cell>
          <cell r="F88">
            <v>0.44611520991106757</v>
          </cell>
          <cell r="G88">
            <v>0.26634431742287246</v>
          </cell>
          <cell r="H88">
            <v>4.5153630139393913E-2</v>
          </cell>
          <cell r="I88">
            <v>1.303327253482895E-2</v>
          </cell>
          <cell r="J88">
            <v>4.6399543815932856E-3</v>
          </cell>
          <cell r="K88">
            <v>3.6322875209442385E-4</v>
          </cell>
          <cell r="L88">
            <v>0</v>
          </cell>
          <cell r="M88">
            <v>0</v>
          </cell>
          <cell r="Q88">
            <v>1.3813103894511408E-2</v>
          </cell>
          <cell r="R88">
            <v>8.3415676860577798E-2</v>
          </cell>
          <cell r="S88">
            <v>4.0619965648253861E-2</v>
          </cell>
          <cell r="T88">
            <v>0.13898063691778037</v>
          </cell>
          <cell r="U88">
            <v>0.3604722086562871</v>
          </cell>
          <cell r="V88">
            <v>0.30786896047381035</v>
          </cell>
          <cell r="W88">
            <v>1.2162730203660035E-2</v>
          </cell>
          <cell r="X88">
            <v>2.5389323594581827E-3</v>
          </cell>
          <cell r="Y88">
            <v>2.3493220922483269E-2</v>
          </cell>
          <cell r="Z88">
            <v>1.3735534130037114E-2</v>
          </cell>
          <cell r="AA88">
            <v>2.6565821326002201E-3</v>
          </cell>
          <cell r="AB88">
            <v>2.4244780054024596E-4</v>
          </cell>
          <cell r="AG88">
            <v>-8.9315741168774672E-3</v>
          </cell>
          <cell r="AH88">
            <v>-5.7722007261939309E-2</v>
          </cell>
          <cell r="AI88">
            <v>-1.8066061149749419E-2</v>
          </cell>
          <cell r="AJ88">
            <v>1.0416075435912997E-2</v>
          </cell>
          <cell r="AK88">
            <v>7.5100581013671397E-2</v>
          </cell>
          <cell r="AL88">
            <v>-2.5889209261836132E-2</v>
          </cell>
          <cell r="AM88">
            <v>3.3372652676364731E-2</v>
          </cell>
          <cell r="AN88">
            <v>1.1504094533081669E-2</v>
          </cell>
          <cell r="AO88">
            <v>-1.042302506901386E-2</v>
          </cell>
          <cell r="AP88">
            <v>-7.77683247555033E-3</v>
          </cell>
          <cell r="AQ88">
            <v>-1.4923537970481298E-3</v>
          </cell>
          <cell r="AR88">
            <v>-9.2340527016167496E-5</v>
          </cell>
          <cell r="AW88">
            <v>-8.9315741168774672E-3</v>
          </cell>
          <cell r="AX88">
            <v>-5.7722007261939309E-2</v>
          </cell>
          <cell r="AY88">
            <v>-1.8066061149749419E-2</v>
          </cell>
          <cell r="AZ88">
            <v>1.0416075435912997E-2</v>
          </cell>
          <cell r="BA88">
            <v>7.5100581013671397E-2</v>
          </cell>
          <cell r="BB88">
            <v>-2.5889209261836132E-2</v>
          </cell>
          <cell r="BC88">
            <v>3.3372652676364731E-2</v>
          </cell>
          <cell r="BD88">
            <v>1.1504094533081669E-2</v>
          </cell>
          <cell r="BE88">
            <v>-1.042302506901386E-2</v>
          </cell>
          <cell r="BF88">
            <v>-7.77683247555033E-3</v>
          </cell>
          <cell r="BG88">
            <v>-1.4923537970481298E-3</v>
          </cell>
          <cell r="BH88">
            <v>-9.2340527016167496E-5</v>
          </cell>
        </row>
        <row r="89">
          <cell r="B89">
            <v>2.2445451819448608E-3</v>
          </cell>
          <cell r="C89">
            <v>4.1098548321662287E-3</v>
          </cell>
          <cell r="D89">
            <v>0.10363272361667225</v>
          </cell>
          <cell r="E89">
            <v>0.11413225618683083</v>
          </cell>
          <cell r="F89">
            <v>0.28996084172649178</v>
          </cell>
          <cell r="G89">
            <v>0.4018882401707442</v>
          </cell>
          <cell r="H89">
            <v>6.6763092445275438E-2</v>
          </cell>
          <cell r="I89">
            <v>1.1469669976893091E-2</v>
          </cell>
          <cell r="J89">
            <v>4.7669024394546063E-3</v>
          </cell>
          <cell r="K89">
            <v>1.0318734235267141E-3</v>
          </cell>
          <cell r="L89">
            <v>0</v>
          </cell>
          <cell r="M89">
            <v>0</v>
          </cell>
          <cell r="Q89">
            <v>6.2192321124999894E-2</v>
          </cell>
          <cell r="R89">
            <v>1.8396874205657429E-2</v>
          </cell>
          <cell r="S89">
            <v>0.10029296915220827</v>
          </cell>
          <cell r="T89">
            <v>4.3985754364100682E-2</v>
          </cell>
          <cell r="U89">
            <v>0.16232405947350287</v>
          </cell>
          <cell r="V89">
            <v>0.31405442815725476</v>
          </cell>
          <cell r="W89">
            <v>0.25832742497291955</v>
          </cell>
          <cell r="X89">
            <v>9.6393554810497387E-3</v>
          </cell>
          <cell r="Y89">
            <v>1.8402072624389208E-3</v>
          </cell>
          <cell r="Z89">
            <v>1.7362209081154815E-2</v>
          </cell>
          <cell r="AA89">
            <v>9.6585027556808228E-3</v>
          </cell>
          <cell r="AB89">
            <v>1.9258939690322129E-3</v>
          </cell>
          <cell r="AG89">
            <v>-4.4962279306006402E-2</v>
          </cell>
          <cell r="AH89">
            <v>-1.1147329048738799E-2</v>
          </cell>
          <cell r="AI89">
            <v>-4.1947424190654364E-3</v>
          </cell>
          <cell r="AJ89">
            <v>5.9895632558902928E-2</v>
          </cell>
          <cell r="AK89">
            <v>0.11419109136852293</v>
          </cell>
          <cell r="AL89">
            <v>7.5985725716529673E-2</v>
          </cell>
          <cell r="AM89">
            <v>-0.17899976776539456</v>
          </cell>
          <cell r="AN89">
            <v>2.1181477541180431E-3</v>
          </cell>
          <cell r="AO89">
            <v>3.6831297152168201E-3</v>
          </cell>
          <cell r="AP89">
            <v>-9.9376298831118891E-3</v>
          </cell>
          <cell r="AQ89">
            <v>-5.6066697619359439E-3</v>
          </cell>
          <cell r="AR89">
            <v>-1.0253089290373197E-3</v>
          </cell>
          <cell r="AW89">
            <v>-4.4962279306006402E-2</v>
          </cell>
          <cell r="AX89">
            <v>-1.1147329048738799E-2</v>
          </cell>
          <cell r="AY89">
            <v>-4.1947424190654364E-3</v>
          </cell>
          <cell r="AZ89">
            <v>5.9895632558902928E-2</v>
          </cell>
          <cell r="BA89">
            <v>0.11419109136852293</v>
          </cell>
          <cell r="BB89">
            <v>7.5985725716529673E-2</v>
          </cell>
          <cell r="BC89">
            <v>-0.17899976776539456</v>
          </cell>
          <cell r="BD89">
            <v>2.1181477541180431E-3</v>
          </cell>
          <cell r="BE89">
            <v>3.6831297152168201E-3</v>
          </cell>
          <cell r="BF89">
            <v>-9.9376298831118891E-3</v>
          </cell>
          <cell r="BG89">
            <v>-5.6066697619359439E-3</v>
          </cell>
          <cell r="BH89">
            <v>-1.0253089290373197E-3</v>
          </cell>
        </row>
        <row r="90">
          <cell r="B90">
            <v>5.896886839070993E-2</v>
          </cell>
          <cell r="C90">
            <v>9.2280890814625802E-2</v>
          </cell>
          <cell r="D90">
            <v>1.7278587561315395E-2</v>
          </cell>
          <cell r="E90">
            <v>0.14663766894014055</v>
          </cell>
          <cell r="F90">
            <v>5.0551524474509266E-2</v>
          </cell>
          <cell r="G90">
            <v>0.16324063553040433</v>
          </cell>
          <cell r="H90">
            <v>0.29443115226877431</v>
          </cell>
          <cell r="I90">
            <v>0.1370310087691135</v>
          </cell>
          <cell r="J90">
            <v>2.2557923330978898E-2</v>
          </cell>
          <cell r="K90">
            <v>1.68318960102069E-2</v>
          </cell>
          <cell r="L90">
            <v>1.8984390922110951E-4</v>
          </cell>
          <cell r="M90">
            <v>0</v>
          </cell>
          <cell r="Q90">
            <v>6.0564388378794291E-2</v>
          </cell>
          <cell r="R90">
            <v>8.57068655740338E-2</v>
          </cell>
          <cell r="S90">
            <v>2.28983319300947E-2</v>
          </cell>
          <cell r="T90">
            <v>0.11251686287888704</v>
          </cell>
          <cell r="U90">
            <v>5.3097217652818815E-2</v>
          </cell>
          <cell r="V90">
            <v>0.14645471439972976</v>
          </cell>
          <cell r="W90">
            <v>0.2728430619006284</v>
          </cell>
          <cell r="X90">
            <v>0.21639023143395381</v>
          </cell>
          <cell r="Y90">
            <v>7.5922310107818291E-3</v>
          </cell>
          <cell r="Z90">
            <v>1.3351344202661864E-3</v>
          </cell>
          <cell r="AA90">
            <v>1.2657711156867448E-2</v>
          </cell>
          <cell r="AB90">
            <v>7.9432492631439141E-3</v>
          </cell>
          <cell r="AG90">
            <v>1.3931375177169213E-2</v>
          </cell>
          <cell r="AH90">
            <v>9.3572863809501805E-3</v>
          </cell>
          <cell r="AI90">
            <v>-4.4751280291645268E-3</v>
          </cell>
          <cell r="AJ90">
            <v>2.0900659901372853E-2</v>
          </cell>
          <cell r="AK90">
            <v>-9.1539569665522597E-3</v>
          </cell>
          <cell r="AL90">
            <v>4.3562651978748257E-3</v>
          </cell>
          <cell r="AM90">
            <v>1.2391040589284974E-2</v>
          </cell>
          <cell r="AN90">
            <v>-6.6675302856763291E-2</v>
          </cell>
          <cell r="AO90">
            <v>1.5276140593426527E-2</v>
          </cell>
          <cell r="AP90">
            <v>1.6073281449654985E-2</v>
          </cell>
          <cell r="AQ90">
            <v>-7.5895437038121551E-3</v>
          </cell>
          <cell r="AR90">
            <v>-4.3921177334413164E-3</v>
          </cell>
          <cell r="AW90">
            <v>1.3931375177169213E-2</v>
          </cell>
          <cell r="AX90">
            <v>9.3572863809501805E-3</v>
          </cell>
          <cell r="AY90">
            <v>-4.4751280291645268E-3</v>
          </cell>
          <cell r="AZ90">
            <v>2.0900659901372853E-2</v>
          </cell>
          <cell r="BA90">
            <v>-9.1539569665522597E-3</v>
          </cell>
          <cell r="BB90">
            <v>4.3562651978748257E-3</v>
          </cell>
          <cell r="BC90">
            <v>1.2391040589284974E-2</v>
          </cell>
          <cell r="BD90">
            <v>-6.6675302856763291E-2</v>
          </cell>
          <cell r="BE90">
            <v>1.5276140593426527E-2</v>
          </cell>
          <cell r="BF90">
            <v>1.6073281449654985E-2</v>
          </cell>
          <cell r="BG90">
            <v>-7.5895437038121551E-3</v>
          </cell>
          <cell r="BH90">
            <v>-4.3921177334413164E-3</v>
          </cell>
        </row>
        <row r="91">
          <cell r="B91">
            <v>9.1303002166511914E-4</v>
          </cell>
          <cell r="C91">
            <v>9.6224079232435783E-2</v>
          </cell>
          <cell r="D91">
            <v>0.16884091612503868</v>
          </cell>
          <cell r="E91">
            <v>4.1283658310120708E-2</v>
          </cell>
          <cell r="F91">
            <v>0.14820489012689569</v>
          </cell>
          <cell r="G91">
            <v>4.9261064685855775E-2</v>
          </cell>
          <cell r="H91">
            <v>0.16013231197771588</v>
          </cell>
          <cell r="I91">
            <v>0.19523754255648407</v>
          </cell>
          <cell r="J91">
            <v>0.11956437635406995</v>
          </cell>
          <cell r="K91">
            <v>1.1022129371711544E-2</v>
          </cell>
          <cell r="L91">
            <v>6.7432683379758593E-3</v>
          </cell>
          <cell r="M91">
            <v>2.5727329000309503E-3</v>
          </cell>
          <cell r="Q91">
            <v>2.1308020598961398E-2</v>
          </cell>
          <cell r="R91">
            <v>8.6432026345556398E-2</v>
          </cell>
          <cell r="S91">
            <v>0.11051202863575535</v>
          </cell>
          <cell r="T91">
            <v>2.6700191469766803E-2</v>
          </cell>
          <cell r="U91">
            <v>0.14131805295695135</v>
          </cell>
          <cell r="V91">
            <v>4.9678726069660901E-2</v>
          </cell>
          <cell r="W91">
            <v>0.13064697707489492</v>
          </cell>
          <cell r="X91">
            <v>0.23325593012943044</v>
          </cell>
          <cell r="Y91">
            <v>0.17896341419800366</v>
          </cell>
          <cell r="Z91">
            <v>5.7545225619789944E-3</v>
          </cell>
          <cell r="AA91">
            <v>9.833759520817872E-4</v>
          </cell>
          <cell r="AB91">
            <v>1.4446734006958187E-2</v>
          </cell>
          <cell r="AG91">
            <v>-1.3193183442354655E-2</v>
          </cell>
          <cell r="AH91">
            <v>1.4742509624829203E-2</v>
          </cell>
          <cell r="AI91">
            <v>4.7050248671843181E-2</v>
          </cell>
          <cell r="AJ91">
            <v>1.5098354869209851E-2</v>
          </cell>
          <cell r="AK91">
            <v>5.3821581939418883E-3</v>
          </cell>
          <cell r="AL91">
            <v>-6.3620058753404152E-3</v>
          </cell>
          <cell r="AM91">
            <v>1.9390594058773247E-2</v>
          </cell>
          <cell r="AN91">
            <v>-4.2912969327830591E-2</v>
          </cell>
          <cell r="AO91">
            <v>-4.5393991029416089E-2</v>
          </cell>
          <cell r="AP91">
            <v>5.5998818194304646E-3</v>
          </cell>
          <cell r="AQ91">
            <v>6.2077987177061242E-3</v>
          </cell>
          <cell r="AR91">
            <v>-5.6093962807922879E-3</v>
          </cell>
          <cell r="AW91">
            <v>-1.3193183442354655E-2</v>
          </cell>
          <cell r="AX91">
            <v>1.4742509624829203E-2</v>
          </cell>
          <cell r="AY91">
            <v>4.7050248671843181E-2</v>
          </cell>
          <cell r="AZ91">
            <v>1.5098354869209851E-2</v>
          </cell>
          <cell r="BA91">
            <v>5.3821581939418883E-3</v>
          </cell>
          <cell r="BB91">
            <v>-6.3620058753404152E-3</v>
          </cell>
          <cell r="BC91">
            <v>1.9390594058773247E-2</v>
          </cell>
          <cell r="BD91">
            <v>-4.2912969327830591E-2</v>
          </cell>
          <cell r="BE91">
            <v>-4.5393991029416089E-2</v>
          </cell>
          <cell r="BF91">
            <v>5.5998818194304646E-3</v>
          </cell>
          <cell r="BG91">
            <v>6.2077987177061242E-3</v>
          </cell>
          <cell r="BH91">
            <v>-5.6093962807922879E-3</v>
          </cell>
        </row>
        <row r="92">
          <cell r="B92">
            <v>1.8933649506897915E-3</v>
          </cell>
          <cell r="C92">
            <v>5.3216422643174235E-3</v>
          </cell>
          <cell r="D92">
            <v>8.9461493920092644E-2</v>
          </cell>
          <cell r="E92">
            <v>0.13213113850056526</v>
          </cell>
          <cell r="F92">
            <v>3.6828705618514535E-2</v>
          </cell>
          <cell r="G92">
            <v>0.17645058409389619</v>
          </cell>
          <cell r="H92">
            <v>6.5105100136947272E-2</v>
          </cell>
          <cell r="I92">
            <v>0.14819257175945075</v>
          </cell>
          <cell r="J92">
            <v>0.2336559406623101</v>
          </cell>
          <cell r="K92">
            <v>9.9461402009172709E-2</v>
          </cell>
          <cell r="L92">
            <v>8.1524985983584715E-3</v>
          </cell>
          <cell r="M92">
            <v>3.3455574856848741E-3</v>
          </cell>
          <cell r="Q92">
            <v>4.6751276465027088E-2</v>
          </cell>
          <cell r="R92">
            <v>3.0894661541544171E-2</v>
          </cell>
          <cell r="S92">
            <v>0.11314425822892325</v>
          </cell>
          <cell r="T92">
            <v>0.13016712479184733</v>
          </cell>
          <cell r="U92">
            <v>3.3761764565579257E-2</v>
          </cell>
          <cell r="V92">
            <v>0.13354818871296223</v>
          </cell>
          <cell r="W92">
            <v>4.4995787057115121E-2</v>
          </cell>
          <cell r="X92">
            <v>0.11390351999664741</v>
          </cell>
          <cell r="Y92">
            <v>0.19493813977704572</v>
          </cell>
          <cell r="Z92">
            <v>0.14301178942845427</v>
          </cell>
          <cell r="AA92">
            <v>4.3538905058260052E-3</v>
          </cell>
          <cell r="AB92">
            <v>1.0529598929028114E-2</v>
          </cell>
          <cell r="AG92">
            <v>-2.9964871413210935E-2</v>
          </cell>
          <cell r="AH92">
            <v>-2.0715402167553795E-2</v>
          </cell>
          <cell r="AI92">
            <v>-3.2553605222708004E-2</v>
          </cell>
          <cell r="AJ92">
            <v>-1.6776418940954441E-2</v>
          </cell>
          <cell r="AK92">
            <v>6.7654128959878518E-3</v>
          </cell>
          <cell r="AL92">
            <v>4.1559909329815042E-2</v>
          </cell>
          <cell r="AM92">
            <v>1.4882623025207348E-2</v>
          </cell>
          <cell r="AN92">
            <v>2.6658846575218997E-2</v>
          </cell>
          <cell r="AO92">
            <v>3.7738118219035721E-2</v>
          </cell>
          <cell r="AP92">
            <v>-2.9431681377083643E-2</v>
          </cell>
          <cell r="AQ92">
            <v>4.1608101576278353E-3</v>
          </cell>
          <cell r="AR92">
            <v>-2.3237410813819149E-3</v>
          </cell>
          <cell r="AW92">
            <v>-2.9964871413210935E-2</v>
          </cell>
          <cell r="AX92">
            <v>-2.0715402167553795E-2</v>
          </cell>
          <cell r="AY92">
            <v>-3.2553605222708004E-2</v>
          </cell>
          <cell r="AZ92">
            <v>-1.6776418940954441E-2</v>
          </cell>
          <cell r="BA92">
            <v>6.7654128959878518E-3</v>
          </cell>
          <cell r="BB92">
            <v>4.1559909329815042E-2</v>
          </cell>
          <cell r="BC92">
            <v>1.4882623025207348E-2</v>
          </cell>
          <cell r="BD92">
            <v>2.6658846575218997E-2</v>
          </cell>
          <cell r="BE92">
            <v>3.7738118219035721E-2</v>
          </cell>
          <cell r="BF92">
            <v>-2.9431681377083643E-2</v>
          </cell>
          <cell r="BG92">
            <v>4.1608101576278353E-3</v>
          </cell>
          <cell r="BH92">
            <v>-2.3237410813819149E-3</v>
          </cell>
        </row>
        <row r="93">
          <cell r="B93">
            <v>0.161</v>
          </cell>
          <cell r="C93">
            <v>1.4999999999999999E-2</v>
          </cell>
          <cell r="D93">
            <v>1.6E-2</v>
          </cell>
          <cell r="E93">
            <v>0.184</v>
          </cell>
          <cell r="F93">
            <v>0.182</v>
          </cell>
          <cell r="G93">
            <v>0.05</v>
          </cell>
          <cell r="H93">
            <v>0.10199999999999999</v>
          </cell>
          <cell r="I93">
            <v>4.7E-2</v>
          </cell>
          <cell r="J93">
            <v>0.09</v>
          </cell>
          <cell r="K93">
            <v>9.8000000000000004E-2</v>
          </cell>
          <cell r="L93">
            <v>4.8000000000000001E-2</v>
          </cell>
          <cell r="M93">
            <v>7.0000000000000001E-3</v>
          </cell>
          <cell r="Q93">
            <v>0.22437523672518572</v>
          </cell>
          <cell r="R93">
            <v>5.4538540025110382E-2</v>
          </cell>
          <cell r="S93">
            <v>3.2503477767391944E-2</v>
          </cell>
          <cell r="T93">
            <v>0.10710053741680321</v>
          </cell>
          <cell r="U93">
            <v>0.13286126648510357</v>
          </cell>
          <cell r="V93">
            <v>2.5555215375482911E-2</v>
          </cell>
          <cell r="W93">
            <v>9.6891234189630374E-2</v>
          </cell>
          <cell r="X93">
            <v>3.1291569028333639E-2</v>
          </cell>
          <cell r="Y93">
            <v>7.5672847440201765E-2</v>
          </cell>
          <cell r="Z93">
            <v>0.12403782434488005</v>
          </cell>
          <cell r="AA93">
            <v>8.7044484599392305E-2</v>
          </cell>
          <cell r="AB93">
            <v>8.1277666024842116E-3</v>
          </cell>
          <cell r="AG93">
            <v>-1.5055794156079438E-2</v>
          </cell>
          <cell r="AH93">
            <v>-3.5339745628558808E-2</v>
          </cell>
          <cell r="AI93">
            <v>-1.7342422481415029E-2</v>
          </cell>
          <cell r="AJ93">
            <v>5.6481880896206343E-2</v>
          </cell>
          <cell r="AK93">
            <v>3.5112044623191868E-2</v>
          </cell>
          <cell r="AL93">
            <v>2.5859600948741727E-2</v>
          </cell>
          <cell r="AM93">
            <v>-1.6377008116596065E-3</v>
          </cell>
          <cell r="AN93">
            <v>1.0134885539193679E-2</v>
          </cell>
          <cell r="AO93">
            <v>5.2332646116759751E-3</v>
          </cell>
          <cell r="AP93">
            <v>-3.1934975591749459E-2</v>
          </cell>
          <cell r="AQ93">
            <v>-3.3115994009450117E-2</v>
          </cell>
          <cell r="AR93">
            <v>1.604956059902741E-3</v>
          </cell>
          <cell r="AW93">
            <v>-1.5055794156079438E-2</v>
          </cell>
          <cell r="AX93">
            <v>-3.5339745628558808E-2</v>
          </cell>
          <cell r="AY93">
            <v>-1.7342422481415029E-2</v>
          </cell>
          <cell r="AZ93">
            <v>5.6481880896206343E-2</v>
          </cell>
          <cell r="BA93">
            <v>3.5112044623191868E-2</v>
          </cell>
          <cell r="BB93">
            <v>2.5859600948741727E-2</v>
          </cell>
          <cell r="BC93">
            <v>-1.6377008116596065E-3</v>
          </cell>
          <cell r="BD93">
            <v>1.0134885539193679E-2</v>
          </cell>
          <cell r="BE93">
            <v>5.2332646116759751E-3</v>
          </cell>
          <cell r="BF93">
            <v>-3.1934975591749459E-2</v>
          </cell>
          <cell r="BG93">
            <v>-3.3115994009450117E-2</v>
          </cell>
          <cell r="BH93">
            <v>1.604956059902741E-3</v>
          </cell>
        </row>
        <row r="94">
          <cell r="B94">
            <v>0.20100000000000001</v>
          </cell>
          <cell r="C94">
            <v>0.31</v>
          </cell>
          <cell r="D94">
            <v>8.0000000000000002E-3</v>
          </cell>
          <cell r="E94">
            <v>8.9999999999999993E-3</v>
          </cell>
          <cell r="F94">
            <v>0.124</v>
          </cell>
          <cell r="G94">
            <v>0.10199999999999999</v>
          </cell>
          <cell r="H94">
            <v>2.5999999999999999E-2</v>
          </cell>
          <cell r="I94">
            <v>5.3999999999999999E-2</v>
          </cell>
          <cell r="J94">
            <v>0.03</v>
          </cell>
          <cell r="K94">
            <v>5.2999999999999999E-2</v>
          </cell>
          <cell r="L94">
            <v>5.2999999999999999E-2</v>
          </cell>
          <cell r="M94">
            <v>0.03</v>
          </cell>
          <cell r="Q94">
            <v>0.15256156650265468</v>
          </cell>
          <cell r="R94">
            <v>0.26548662257839056</v>
          </cell>
          <cell r="S94">
            <v>5.8046392463227223E-2</v>
          </cell>
          <cell r="T94">
            <v>3.1061771305961643E-2</v>
          </cell>
          <cell r="U94">
            <v>0.10945964031746117</v>
          </cell>
          <cell r="V94">
            <v>0.10014258401388043</v>
          </cell>
          <cell r="W94">
            <v>1.824973336819153E-2</v>
          </cell>
          <cell r="X94">
            <v>6.7245971526184306E-2</v>
          </cell>
          <cell r="Y94">
            <v>2.0394020787077173E-2</v>
          </cell>
          <cell r="Z94">
            <v>4.7577655435288184E-2</v>
          </cell>
          <cell r="AA94">
            <v>7.4883201911025543E-2</v>
          </cell>
          <cell r="AB94">
            <v>5.4890839790657536E-2</v>
          </cell>
          <cell r="AG94">
            <v>7.9456261445070772E-2</v>
          </cell>
          <cell r="AH94">
            <v>4.4819498676028968E-2</v>
          </cell>
          <cell r="AI94">
            <v>-5.3314660283866319E-2</v>
          </cell>
          <cell r="AJ94">
            <v>-2.4062410708432673E-2</v>
          </cell>
          <cell r="AK94">
            <v>5.5134114355870484E-3</v>
          </cell>
          <cell r="AL94">
            <v>-8.9008469984612898E-3</v>
          </cell>
          <cell r="AM94">
            <v>8.8360449278648868E-3</v>
          </cell>
          <cell r="AN94">
            <v>-1.7341701807331682E-2</v>
          </cell>
          <cell r="AO94">
            <v>6.1320831373312158E-3</v>
          </cell>
          <cell r="AP94">
            <v>5.6387653360329137E-4</v>
          </cell>
          <cell r="AQ94">
            <v>-2.3478276109044537E-2</v>
          </cell>
          <cell r="AR94">
            <v>-1.8223280248349773E-2</v>
          </cell>
          <cell r="AW94">
            <v>7.9456261445070772E-2</v>
          </cell>
          <cell r="AX94">
            <v>4.4819498676028968E-2</v>
          </cell>
          <cell r="AY94">
            <v>-5.3314660283866319E-2</v>
          </cell>
          <cell r="AZ94">
            <v>-2.4062410708432673E-2</v>
          </cell>
          <cell r="BA94">
            <v>5.5134114355870484E-3</v>
          </cell>
          <cell r="BB94">
            <v>-8.9008469984612898E-3</v>
          </cell>
          <cell r="BC94">
            <v>8.8360449278648868E-3</v>
          </cell>
          <cell r="BD94">
            <v>-1.7341701807331682E-2</v>
          </cell>
          <cell r="BE94">
            <v>6.1320831373312158E-3</v>
          </cell>
          <cell r="BF94">
            <v>5.6387653360329137E-4</v>
          </cell>
          <cell r="BG94">
            <v>-2.3478276109044537E-2</v>
          </cell>
          <cell r="BH94">
            <v>-1.8223280248349773E-2</v>
          </cell>
        </row>
        <row r="95">
          <cell r="B95">
            <v>0.01</v>
          </cell>
          <cell r="C95">
            <v>0.10199999999999999</v>
          </cell>
          <cell r="D95">
            <v>0.316</v>
          </cell>
          <cell r="E95">
            <v>1.7999999999999999E-2</v>
          </cell>
          <cell r="F95">
            <v>1.2E-2</v>
          </cell>
          <cell r="G95">
            <v>0.13200000000000001</v>
          </cell>
          <cell r="H95">
            <v>0.14000000000000001</v>
          </cell>
          <cell r="I95">
            <v>3.3000000000000002E-2</v>
          </cell>
          <cell r="J95">
            <v>6.7000000000000004E-2</v>
          </cell>
          <cell r="K95">
            <v>3.1E-2</v>
          </cell>
          <cell r="L95">
            <v>3.4000000000000002E-2</v>
          </cell>
          <cell r="M95">
            <v>0.10400000000000001</v>
          </cell>
          <cell r="Q95">
            <v>4.7939446884434432E-2</v>
          </cell>
          <cell r="R95">
            <v>0.17962435655981926</v>
          </cell>
          <cell r="S95">
            <v>0.33801114918801539</v>
          </cell>
          <cell r="T95">
            <v>6.8085226178063035E-2</v>
          </cell>
          <cell r="U95">
            <v>3.3134907720403915E-2</v>
          </cell>
          <cell r="V95">
            <v>8.3486282151108024E-2</v>
          </cell>
          <cell r="W95">
            <v>7.2515371975665974E-2</v>
          </cell>
          <cell r="X95">
            <v>1.2935114069792553E-2</v>
          </cell>
          <cell r="Y95">
            <v>4.5953290170276682E-2</v>
          </cell>
          <cell r="Z95">
            <v>1.2951406103748156E-2</v>
          </cell>
          <cell r="AA95">
            <v>2.9703962723081061E-2</v>
          </cell>
          <cell r="AB95">
            <v>7.5659486275591381E-2</v>
          </cell>
          <cell r="AG95">
            <v>-4.3423767255623906E-2</v>
          </cell>
          <cell r="AH95">
            <v>-7.2802876666491531E-2</v>
          </cell>
          <cell r="AI95">
            <v>1.0305402006558162E-2</v>
          </cell>
          <cell r="AJ95">
            <v>-4.1645152879120462E-2</v>
          </cell>
          <cell r="AK95">
            <v>-2.2120308290785384E-2</v>
          </cell>
          <cell r="AL95">
            <v>3.498429081925232E-2</v>
          </cell>
          <cell r="AM95">
            <v>5.3895806542854668E-2</v>
          </cell>
          <cell r="AN95">
            <v>2.0154257451254518E-2</v>
          </cell>
          <cell r="AO95">
            <v>1.5632326457836555E-2</v>
          </cell>
          <cell r="AP95">
            <v>1.4963114647443973E-2</v>
          </cell>
          <cell r="AQ95">
            <v>-8.6668327356299868E-5</v>
          </cell>
          <cell r="AR95">
            <v>2.9143575494177495E-2</v>
          </cell>
          <cell r="AW95">
            <v>-4.3423767255623906E-2</v>
          </cell>
          <cell r="AX95">
            <v>-7.2802876666491531E-2</v>
          </cell>
          <cell r="AY95">
            <v>1.0305402006558162E-2</v>
          </cell>
          <cell r="AZ95">
            <v>-4.1645152879120462E-2</v>
          </cell>
          <cell r="BA95">
            <v>-2.2120308290785384E-2</v>
          </cell>
          <cell r="BB95">
            <v>3.498429081925232E-2</v>
          </cell>
          <cell r="BC95">
            <v>5.3895806542854668E-2</v>
          </cell>
          <cell r="BD95">
            <v>2.0154257451254518E-2</v>
          </cell>
          <cell r="BE95">
            <v>1.5632326457836555E-2</v>
          </cell>
          <cell r="BF95">
            <v>1.4963114647443973E-2</v>
          </cell>
          <cell r="BG95">
            <v>-8.6668327356299868E-5</v>
          </cell>
          <cell r="BH95">
            <v>2.9143575494177495E-2</v>
          </cell>
        </row>
        <row r="96">
          <cell r="B96">
            <v>6.0000000000000001E-3</v>
          </cell>
          <cell r="C96">
            <v>2.5000000000000001E-2</v>
          </cell>
          <cell r="D96">
            <v>0.158</v>
          </cell>
          <cell r="E96">
            <v>0.33700000000000002</v>
          </cell>
          <cell r="F96">
            <v>2.9000000000000001E-2</v>
          </cell>
          <cell r="G96">
            <v>0.03</v>
          </cell>
          <cell r="H96">
            <v>0.11600000000000001</v>
          </cell>
          <cell r="I96">
            <v>0.107</v>
          </cell>
          <cell r="J96">
            <v>3.5000000000000003E-2</v>
          </cell>
          <cell r="K96">
            <v>3.4000000000000002E-2</v>
          </cell>
          <cell r="L96">
            <v>2.5000000000000001E-2</v>
          </cell>
          <cell r="M96">
            <v>9.8000000000000004E-2</v>
          </cell>
          <cell r="Q96">
            <v>5.1530064151903289E-2</v>
          </cell>
          <cell r="R96">
            <v>8.379050520725341E-2</v>
          </cell>
          <cell r="S96">
            <v>0.23431740637411258</v>
          </cell>
          <cell r="T96">
            <v>0.3355676557620299</v>
          </cell>
          <cell r="U96">
            <v>6.0536614352040163E-2</v>
          </cell>
          <cell r="V96">
            <v>2.4993473301878663E-2</v>
          </cell>
          <cell r="W96">
            <v>5.8900813953960893E-2</v>
          </cell>
          <cell r="X96">
            <v>4.8994967474327314E-2</v>
          </cell>
          <cell r="Y96">
            <v>8.0203089971249749E-3</v>
          </cell>
          <cell r="Z96">
            <v>2.8541124318121759E-2</v>
          </cell>
          <cell r="AA96">
            <v>7.4074372354606954E-3</v>
          </cell>
          <cell r="AB96">
            <v>5.7399628871786408E-2</v>
          </cell>
          <cell r="AG96">
            <v>-5.8554322689716394E-2</v>
          </cell>
          <cell r="AH96">
            <v>-5.1628206565469063E-2</v>
          </cell>
          <cell r="AI96">
            <v>-5.7668785306391024E-2</v>
          </cell>
          <cell r="AJ96">
            <v>1.7244260545340229E-2</v>
          </cell>
          <cell r="AK96">
            <v>-3.5618013216684077E-2</v>
          </cell>
          <cell r="AL96">
            <v>4.100562090501015E-3</v>
          </cell>
          <cell r="AM96">
            <v>4.6979014649398618E-2</v>
          </cell>
          <cell r="AN96">
            <v>4.8560532062001983E-2</v>
          </cell>
          <cell r="AO96">
            <v>2.7063803683653374E-2</v>
          </cell>
          <cell r="AP96">
            <v>3.3797345748166827E-3</v>
          </cell>
          <cell r="AQ96">
            <v>1.5869317445594933E-2</v>
          </cell>
          <cell r="AR96">
            <v>4.0272102726953675E-2</v>
          </cell>
          <cell r="AW96">
            <v>-5.8554322689716394E-2</v>
          </cell>
          <cell r="AX96">
            <v>-5.1628206565469063E-2</v>
          </cell>
          <cell r="AY96">
            <v>-5.7668785306391024E-2</v>
          </cell>
          <cell r="AZ96">
            <v>1.7244260545340229E-2</v>
          </cell>
          <cell r="BA96">
            <v>-3.5618013216684077E-2</v>
          </cell>
          <cell r="BB96">
            <v>4.100562090501015E-3</v>
          </cell>
          <cell r="BC96">
            <v>4.6979014649398618E-2</v>
          </cell>
          <cell r="BD96">
            <v>4.8560532062001983E-2</v>
          </cell>
          <cell r="BE96">
            <v>2.7063803683653374E-2</v>
          </cell>
          <cell r="BF96">
            <v>3.3797345748166827E-3</v>
          </cell>
          <cell r="BG96">
            <v>1.5869317445594933E-2</v>
          </cell>
          <cell r="BH96">
            <v>4.0272102726953675E-2</v>
          </cell>
        </row>
        <row r="97">
          <cell r="B97">
            <v>1.2E-2</v>
          </cell>
          <cell r="C97">
            <v>5.5E-2</v>
          </cell>
          <cell r="D97">
            <v>9.1999999999999998E-2</v>
          </cell>
          <cell r="E97">
            <v>0.26</v>
          </cell>
          <cell r="F97">
            <v>0.30099999999999999</v>
          </cell>
          <cell r="G97">
            <v>5.2999999999999999E-2</v>
          </cell>
          <cell r="H97">
            <v>2.1000000000000001E-2</v>
          </cell>
          <cell r="I97">
            <v>5.2000000000000005E-2</v>
          </cell>
          <cell r="J97">
            <v>5.2000000000000005E-2</v>
          </cell>
          <cell r="K97">
            <v>2.7999999999999997E-2</v>
          </cell>
          <cell r="L97">
            <v>1.9E-2</v>
          </cell>
          <cell r="M97">
            <v>5.21E-2</v>
          </cell>
          <cell r="Q97">
            <v>5.7892579693640575E-2</v>
          </cell>
          <cell r="R97">
            <v>9.5978620849801716E-2</v>
          </cell>
          <cell r="S97">
            <v>0.11542777207362796</v>
          </cell>
          <cell r="T97">
            <v>0.24192852764781217</v>
          </cell>
          <cell r="U97">
            <v>0.30480291923125313</v>
          </cell>
          <cell r="V97">
            <v>4.6762325453863919E-2</v>
          </cell>
          <cell r="W97">
            <v>1.6066218633008601E-2</v>
          </cell>
          <cell r="X97">
            <v>3.690249242728421E-2</v>
          </cell>
          <cell r="Y97">
            <v>2.9981055766437587E-2</v>
          </cell>
          <cell r="Z97">
            <v>3.9388184173977416E-3</v>
          </cell>
          <cell r="AA97">
            <v>1.6599280562845764E-2</v>
          </cell>
          <cell r="AB97">
            <v>3.3719389243026435E-2</v>
          </cell>
          <cell r="AG97">
            <v>-5.4641448109713456E-2</v>
          </cell>
          <cell r="AH97">
            <v>-3.342765884643218E-2</v>
          </cell>
          <cell r="AI97">
            <v>-2.401646781695535E-3</v>
          </cell>
          <cell r="AJ97">
            <v>3.7055369229762491E-2</v>
          </cell>
          <cell r="AK97">
            <v>-3.4450056623163972E-2</v>
          </cell>
          <cell r="AL97">
            <v>5.6004561061121505E-3</v>
          </cell>
          <cell r="AM97">
            <v>5.0833304558704565E-3</v>
          </cell>
          <cell r="AN97">
            <v>1.0264203388470332E-2</v>
          </cell>
          <cell r="AO97">
            <v>1.7743582592410954E-2</v>
          </cell>
          <cell r="AP97">
            <v>2.4337856018298517E-2</v>
          </cell>
          <cell r="AQ97">
            <v>1.8245448485369534E-3</v>
          </cell>
          <cell r="AR97">
            <v>2.0111467721543368E-2</v>
          </cell>
          <cell r="AW97">
            <v>-5.4641448109713456E-2</v>
          </cell>
          <cell r="AX97">
            <v>-3.342765884643218E-2</v>
          </cell>
          <cell r="AY97">
            <v>-2.401646781695535E-3</v>
          </cell>
          <cell r="AZ97">
            <v>3.7055369229762491E-2</v>
          </cell>
          <cell r="BA97">
            <v>-3.4450056623163972E-2</v>
          </cell>
          <cell r="BB97">
            <v>5.6004561061121505E-3</v>
          </cell>
          <cell r="BC97">
            <v>5.0833304558704565E-3</v>
          </cell>
          <cell r="BD97">
            <v>1.0264203388470332E-2</v>
          </cell>
          <cell r="BE97">
            <v>1.7743582592410954E-2</v>
          </cell>
          <cell r="BF97">
            <v>2.4337856018298517E-2</v>
          </cell>
          <cell r="BG97">
            <v>1.8245448485369534E-3</v>
          </cell>
          <cell r="BH97">
            <v>2.0111467721543368E-2</v>
          </cell>
        </row>
        <row r="98">
          <cell r="Q98">
            <v>4.7474183600249048E-2</v>
          </cell>
          <cell r="R98">
            <v>0.11073480214104341</v>
          </cell>
          <cell r="S98">
            <v>0.13602853506541757</v>
          </cell>
          <cell r="T98">
            <v>0.12351710827983606</v>
          </cell>
          <cell r="U98">
            <v>0.22962982415761055</v>
          </cell>
          <cell r="V98">
            <v>0.24336824039731</v>
          </cell>
          <cell r="W98">
            <v>3.5062262262986539E-2</v>
          </cell>
          <cell r="X98">
            <v>1.027112136581935E-2</v>
          </cell>
          <cell r="Y98">
            <v>2.2494926228896206E-2</v>
          </cell>
          <cell r="Z98">
            <v>1.6574146770065169E-2</v>
          </cell>
          <cell r="AA98">
            <v>5.077573276004783E-9</v>
          </cell>
          <cell r="AB98">
            <v>2.48448446531928E-2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</row>
        <row r="99">
          <cell r="B99">
            <v>0.12509999999999999</v>
          </cell>
          <cell r="C99">
            <v>7.0000000000000007E-2</v>
          </cell>
          <cell r="D99">
            <v>0.14899999999999999</v>
          </cell>
          <cell r="E99">
            <v>0.12</v>
          </cell>
          <cell r="F99">
            <v>9.0999999999999998E-2</v>
          </cell>
          <cell r="G99">
            <v>0.17100000000000001</v>
          </cell>
          <cell r="H99">
            <v>0.13800000000000001</v>
          </cell>
          <cell r="I99">
            <v>5.1999999999999998E-2</v>
          </cell>
          <cell r="J99">
            <v>1.0999999999999999E-2</v>
          </cell>
          <cell r="K99">
            <v>2.4E-2</v>
          </cell>
          <cell r="L99">
            <v>1.4E-2</v>
          </cell>
          <cell r="M99">
            <v>3.3000000000000002E-2</v>
          </cell>
          <cell r="Q99">
            <v>8.7578821038412927E-2</v>
          </cell>
          <cell r="R99">
            <v>8.8243619512361607E-2</v>
          </cell>
          <cell r="S99">
            <v>0.15284782966835816</v>
          </cell>
          <cell r="T99">
            <v>0.14200307204763518</v>
          </cell>
          <cell r="U99">
            <v>0.1144878053364493</v>
          </cell>
          <cell r="V99">
            <v>0.17944552292864108</v>
          </cell>
          <cell r="W99">
            <v>0.17702385319045144</v>
          </cell>
          <cell r="X99">
            <v>2.1950096616074805E-2</v>
          </cell>
          <cell r="Y99">
            <v>4.8412661606288482E-3</v>
          </cell>
          <cell r="Z99">
            <v>1.2807059606545945E-2</v>
          </cell>
          <cell r="AA99">
            <v>7.6995631358520141E-3</v>
          </cell>
          <cell r="AB99">
            <v>1.1071490758588825E-2</v>
          </cell>
          <cell r="AG99">
            <v>1.971744711347817E-2</v>
          </cell>
          <cell r="AH99">
            <v>-1.3111968283108066E-2</v>
          </cell>
          <cell r="AI99">
            <v>1.8530427630553459E-2</v>
          </cell>
          <cell r="AJ99">
            <v>-5.0482832032665292E-3</v>
          </cell>
          <cell r="AK99">
            <v>-2.3821050549450565E-2</v>
          </cell>
          <cell r="AL99">
            <v>-2.2484620589926813E-2</v>
          </cell>
          <cell r="AM99">
            <v>-5.0502227464880395E-2</v>
          </cell>
          <cell r="AN99">
            <v>3.0555436564572287E-2</v>
          </cell>
          <cell r="AO99">
            <v>6.341959635783434E-3</v>
          </cell>
          <cell r="AP99">
            <v>9.7048003331408009E-3</v>
          </cell>
          <cell r="AQ99">
            <v>4.9893508338103559E-3</v>
          </cell>
          <cell r="AR99">
            <v>2.3228727979293859E-2</v>
          </cell>
          <cell r="AW99">
            <v>1.971744711347817E-2</v>
          </cell>
          <cell r="AX99">
            <v>-1.3111968283108066E-2</v>
          </cell>
          <cell r="AY99">
            <v>1.8530427630553459E-2</v>
          </cell>
          <cell r="AZ99">
            <v>-5.0482832032665292E-3</v>
          </cell>
          <cell r="BA99">
            <v>-2.3821050549450565E-2</v>
          </cell>
          <cell r="BB99">
            <v>-2.2484620589926813E-2</v>
          </cell>
          <cell r="BC99">
            <v>-5.0502227464880395E-2</v>
          </cell>
          <cell r="BD99">
            <v>3.0555436564572287E-2</v>
          </cell>
          <cell r="BE99">
            <v>6.341959635783434E-3</v>
          </cell>
          <cell r="BF99">
            <v>9.7048003331408009E-3</v>
          </cell>
          <cell r="BG99">
            <v>4.9893508338103559E-3</v>
          </cell>
          <cell r="BH99">
            <v>2.3228727979293859E-2</v>
          </cell>
        </row>
        <row r="100">
          <cell r="Q100">
            <v>1.9541760958329452E-2</v>
          </cell>
          <cell r="R100">
            <v>0.17049300375764151</v>
          </cell>
          <cell r="S100">
            <v>0.12694880645615808</v>
          </cell>
          <cell r="T100">
            <v>0.16510037880734865</v>
          </cell>
          <cell r="U100">
            <v>0.13525235067579325</v>
          </cell>
          <cell r="V100">
            <v>9.234957806726686E-2</v>
          </cell>
          <cell r="W100">
            <v>0.13400794478732869</v>
          </cell>
          <cell r="X100">
            <v>0.12664057036696644</v>
          </cell>
          <cell r="Y100">
            <v>1.195316832878438E-2</v>
          </cell>
          <cell r="Z100">
            <v>2.1975886735075118E-3</v>
          </cell>
          <cell r="AA100">
            <v>7.0002667897441093E-3</v>
          </cell>
          <cell r="AB100">
            <v>8.5145823311311448E-3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</row>
        <row r="101">
          <cell r="B101">
            <v>5.0000000000000001E-3</v>
          </cell>
          <cell r="C101">
            <v>1.7000000000000001E-2</v>
          </cell>
          <cell r="D101">
            <v>0.182</v>
          </cell>
          <cell r="E101">
            <v>0.109</v>
          </cell>
          <cell r="F101">
            <v>0.129</v>
          </cell>
          <cell r="G101">
            <v>0.105</v>
          </cell>
          <cell r="H101">
            <v>7.0999999999999994E-2</v>
          </cell>
          <cell r="I101">
            <v>0.14499999999999999</v>
          </cell>
          <cell r="J101">
            <v>0.114</v>
          </cell>
          <cell r="K101">
            <v>7.4999999999999997E-2</v>
          </cell>
          <cell r="L101">
            <v>1.4999999999999999E-2</v>
          </cell>
          <cell r="M101">
            <v>3.1E-2</v>
          </cell>
          <cell r="Q101">
            <v>2.8597163122649451E-2</v>
          </cell>
          <cell r="R101">
            <v>3.907380578044866E-2</v>
          </cell>
          <cell r="S101">
            <v>0.25244600276478452</v>
          </cell>
          <cell r="T101">
            <v>0.14122051466158161</v>
          </cell>
          <cell r="U101">
            <v>0.15967255017877785</v>
          </cell>
          <cell r="V101">
            <v>0.11036974718205093</v>
          </cell>
          <cell r="W101">
            <v>7.0418610250527952E-2</v>
          </cell>
          <cell r="X101">
            <v>9.8836748041520428E-2</v>
          </cell>
          <cell r="Y101">
            <v>8.7035277991296373E-2</v>
          </cell>
          <cell r="Z101">
            <v>4.0872497801488702E-3</v>
          </cell>
          <cell r="AA101">
            <v>5.9884226858026164E-9</v>
          </cell>
          <cell r="AB101">
            <v>8.2423242577908257E-3</v>
          </cell>
          <cell r="AG101">
            <v>-2.3679625664167397E-2</v>
          </cell>
          <cell r="AH101">
            <v>-2.4643911475733679E-2</v>
          </cell>
          <cell r="AI101">
            <v>-4.9723781450134147E-2</v>
          </cell>
          <cell r="AJ101">
            <v>-2.1778074186268634E-2</v>
          </cell>
          <cell r="AK101">
            <v>-4.3184646601981597E-2</v>
          </cell>
          <cell r="AL101">
            <v>-1.1912483023467021E-2</v>
          </cell>
          <cell r="AM101">
            <v>1.2298321184561756E-3</v>
          </cell>
          <cell r="AN101">
            <v>3.980095014432547E-2</v>
          </cell>
          <cell r="AO101">
            <v>2.3236048395455761E-2</v>
          </cell>
          <cell r="AP101">
            <v>7.1044554307946275E-2</v>
          </cell>
          <cell r="AQ101">
            <v>1.4999999520690862E-2</v>
          </cell>
          <cell r="AR101">
            <v>2.2611137914877961E-2</v>
          </cell>
          <cell r="AW101">
            <v>-2.3679625664167397E-2</v>
          </cell>
          <cell r="AX101">
            <v>-2.4643911475733679E-2</v>
          </cell>
          <cell r="AY101">
            <v>-4.9723781450134147E-2</v>
          </cell>
          <cell r="AZ101">
            <v>-2.1778074186268634E-2</v>
          </cell>
          <cell r="BA101">
            <v>-4.3184646601981597E-2</v>
          </cell>
          <cell r="BB101">
            <v>-1.1912483023467021E-2</v>
          </cell>
          <cell r="BC101">
            <v>1.2298321184561756E-3</v>
          </cell>
          <cell r="BD101">
            <v>3.980095014432547E-2</v>
          </cell>
          <cell r="BE101">
            <v>2.3236048395455761E-2</v>
          </cell>
          <cell r="BF101">
            <v>7.1044554307946275E-2</v>
          </cell>
          <cell r="BG101">
            <v>1.4999999520690862E-2</v>
          </cell>
          <cell r="BH101">
            <v>2.2611137914877961E-2</v>
          </cell>
        </row>
        <row r="102">
          <cell r="Q102">
            <v>0.1434258418040803</v>
          </cell>
          <cell r="R102">
            <v>5.2913266842141767E-2</v>
          </cell>
          <cell r="S102">
            <v>5.3493765446625006E-2</v>
          </cell>
          <cell r="T102">
            <v>0.25941660442331155</v>
          </cell>
          <cell r="U102">
            <v>0.1278109217518526</v>
          </cell>
          <cell r="V102">
            <v>0.12049812607909319</v>
          </cell>
          <cell r="W102">
            <v>7.8141391253773826E-2</v>
          </cell>
          <cell r="X102">
            <v>4.6847465607013576E-2</v>
          </cell>
          <cell r="Y102">
            <v>6.2317554659333162E-2</v>
          </cell>
          <cell r="Z102">
            <v>5.1801079314527876E-2</v>
          </cell>
          <cell r="AA102">
            <v>1.2298578235673687E-8</v>
          </cell>
          <cell r="AB102">
            <v>3.3339705196689514E-3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</row>
        <row r="103">
          <cell r="B103">
            <v>0.105</v>
          </cell>
          <cell r="C103">
            <v>0.33600000000000002</v>
          </cell>
          <cell r="D103">
            <v>6.2E-2</v>
          </cell>
          <cell r="E103">
            <v>3.5999999999999997E-2</v>
          </cell>
          <cell r="F103">
            <v>0.22500000000000001</v>
          </cell>
          <cell r="G103">
            <v>5.8999999999999997E-2</v>
          </cell>
          <cell r="H103">
            <v>5.8999999999999997E-2</v>
          </cell>
          <cell r="I103">
            <v>3.9E-2</v>
          </cell>
          <cell r="J103">
            <v>4.1000000000000002E-2</v>
          </cell>
          <cell r="K103">
            <v>2.4E-2</v>
          </cell>
          <cell r="L103">
            <v>1.2E-2</v>
          </cell>
          <cell r="M103">
            <v>3.0000000000000001E-3</v>
          </cell>
          <cell r="Q103">
            <v>0.19314081366947439</v>
          </cell>
          <cell r="R103">
            <v>0.22585080074945879</v>
          </cell>
          <cell r="S103">
            <v>6.1599914220274651E-2</v>
          </cell>
          <cell r="T103">
            <v>4.6656475402507322E-2</v>
          </cell>
          <cell r="U103">
            <v>0.19670513614690291</v>
          </cell>
          <cell r="V103">
            <v>8.011646430126744E-2</v>
          </cell>
          <cell r="W103">
            <v>7.1177371016526297E-2</v>
          </cell>
          <cell r="X103">
            <v>4.4656504504316526E-2</v>
          </cell>
          <cell r="Y103">
            <v>2.2754107075805354E-2</v>
          </cell>
          <cell r="Z103">
            <v>3.2296962105070937E-2</v>
          </cell>
          <cell r="AA103">
            <v>2.504544320913598E-2</v>
          </cell>
          <cell r="AB103">
            <v>7.5992593449126042E-9</v>
          </cell>
          <cell r="AG103">
            <v>-8.8751527924399776E-2</v>
          </cell>
          <cell r="AH103">
            <v>9.8651332987241935E-2</v>
          </cell>
          <cell r="AI103">
            <v>1.1201580216150496E-2</v>
          </cell>
          <cell r="AJ103">
            <v>-1.1547947394960831E-2</v>
          </cell>
          <cell r="AK103">
            <v>7.4794937993467592E-3</v>
          </cell>
          <cell r="AL103">
            <v>-2.3817468497208338E-2</v>
          </cell>
          <cell r="AM103">
            <v>-5.6152411524951623E-3</v>
          </cell>
          <cell r="AN103">
            <v>1.8202888886595173E-3</v>
          </cell>
          <cell r="AO103">
            <v>2.3349918757218608E-2</v>
          </cell>
          <cell r="AP103">
            <v>-3.0072475458457829E-3</v>
          </cell>
          <cell r="AQ103">
            <v>-1.1763180482712366E-2</v>
          </cell>
          <cell r="AR103">
            <v>2.9999983490048717E-3</v>
          </cell>
          <cell r="AW103">
            <v>-8.8751527924399776E-2</v>
          </cell>
          <cell r="AX103">
            <v>9.8651332987241935E-2</v>
          </cell>
          <cell r="AY103">
            <v>1.1201580216150496E-2</v>
          </cell>
          <cell r="AZ103">
            <v>-1.1547947394960831E-2</v>
          </cell>
          <cell r="BA103">
            <v>7.4794937993467592E-3</v>
          </cell>
          <cell r="BB103">
            <v>-2.3817468497208338E-2</v>
          </cell>
          <cell r="BC103">
            <v>-5.6152411524951623E-3</v>
          </cell>
          <cell r="BD103">
            <v>1.8202888886595173E-3</v>
          </cell>
          <cell r="BE103">
            <v>2.3349918757218608E-2</v>
          </cell>
          <cell r="BF103">
            <v>-3.0072475458457829E-3</v>
          </cell>
          <cell r="BG103">
            <v>-1.1763180482712366E-2</v>
          </cell>
          <cell r="BH103">
            <v>2.9999983490048717E-3</v>
          </cell>
        </row>
        <row r="104">
          <cell r="Q104">
            <v>4.9741976308543753E-2</v>
          </cell>
          <cell r="R104">
            <v>0.31429978823275329</v>
          </cell>
          <cell r="S104">
            <v>0.27158646091496258</v>
          </cell>
          <cell r="T104">
            <v>5.5551668749074273E-2</v>
          </cell>
          <cell r="U104">
            <v>3.6086911646187041E-2</v>
          </cell>
          <cell r="V104">
            <v>0.11953352388144071</v>
          </cell>
          <cell r="W104">
            <v>4.8240515309914321E-2</v>
          </cell>
          <cell r="X104">
            <v>3.9882092947766602E-2</v>
          </cell>
          <cell r="Y104">
            <v>2.4521325977851081E-2</v>
          </cell>
          <cell r="Z104">
            <v>1.1218572753392806E-2</v>
          </cell>
          <cell r="AA104">
            <v>1.6840512919671084E-2</v>
          </cell>
          <cell r="AB104">
            <v>1.2496650358442616E-2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</row>
        <row r="105">
          <cell r="Q105">
            <v>6.7519592986258238E-3</v>
          </cell>
          <cell r="R105">
            <v>8.5768246292397779E-2</v>
          </cell>
          <cell r="S105">
            <v>0.40394341848910581</v>
          </cell>
          <cell r="T105">
            <v>0.26452352652529904</v>
          </cell>
          <cell r="U105">
            <v>4.7344150805328881E-2</v>
          </cell>
          <cell r="V105">
            <v>2.4013856203079692E-2</v>
          </cell>
          <cell r="W105">
            <v>7.7596745354636093E-2</v>
          </cell>
          <cell r="X105">
            <v>2.9890874091161024E-2</v>
          </cell>
          <cell r="Y105">
            <v>2.4100262968437775E-2</v>
          </cell>
          <cell r="Z105">
            <v>1.4193293836852798E-2</v>
          </cell>
          <cell r="AA105">
            <v>6.2272768869494101E-3</v>
          </cell>
          <cell r="AB105">
            <v>1.5646389248125843E-2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</row>
        <row r="106">
          <cell r="Q106">
            <v>6.1093555950937446E-3</v>
          </cell>
          <cell r="R106">
            <v>1.3159776033509136E-2</v>
          </cell>
          <cell r="S106">
            <v>0.12436396123944879</v>
          </cell>
          <cell r="T106">
            <v>0.44209014910343419</v>
          </cell>
          <cell r="U106">
            <v>0.25035515950835541</v>
          </cell>
          <cell r="V106">
            <v>3.6598909604181107E-2</v>
          </cell>
          <cell r="W106">
            <v>1.5689527754500408E-2</v>
          </cell>
          <cell r="X106">
            <v>5.4532408202842469E-2</v>
          </cell>
          <cell r="Y106">
            <v>2.0073391433652821E-2</v>
          </cell>
          <cell r="Z106">
            <v>1.552579923460198E-2</v>
          </cell>
          <cell r="AA106">
            <v>8.6335221297235993E-3</v>
          </cell>
          <cell r="AB106">
            <v>1.2868040160656378E-2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P11">
            <v>0.34378259727437821</v>
          </cell>
        </row>
        <row r="12">
          <cell r="P12">
            <v>3.0759764777882457</v>
          </cell>
        </row>
        <row r="13">
          <cell r="P13">
            <v>12.029098251033396</v>
          </cell>
        </row>
        <row r="14">
          <cell r="P14">
            <v>29.813265473872306</v>
          </cell>
        </row>
        <row r="15">
          <cell r="P15">
            <v>47.818126117651467</v>
          </cell>
        </row>
        <row r="16">
          <cell r="P16">
            <v>36.442941414300151</v>
          </cell>
        </row>
        <row r="17">
          <cell r="P17">
            <v>25.974573246100096</v>
          </cell>
        </row>
        <row r="18">
          <cell r="P18">
            <v>12.977983883952097</v>
          </cell>
        </row>
        <row r="19">
          <cell r="P19">
            <v>4.5867975217046233</v>
          </cell>
        </row>
        <row r="20">
          <cell r="P20">
            <v>2.2413908577837343</v>
          </cell>
        </row>
        <row r="21">
          <cell r="P21">
            <v>0.72656946627912633</v>
          </cell>
        </row>
        <row r="22">
          <cell r="P22">
            <v>0.28791320510633039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RunBiomass"/>
      <sheetName val="Gillnet Biomass"/>
      <sheetName val="PurseSeine Biomass"/>
      <sheetName val="AppendixA1(Tot Run)"/>
      <sheetName val="AppendixA2(PS)"/>
      <sheetName val="AppendixA3(GN)"/>
      <sheetName val="Table7"/>
      <sheetName val="Fig8"/>
      <sheetName val="Fig11"/>
    </sheetNames>
    <sheetDataSet>
      <sheetData sheetId="0">
        <row r="17">
          <cell r="Y17">
            <v>6.4299971485600238E-2</v>
          </cell>
        </row>
        <row r="18">
          <cell r="Y18">
            <v>2.4807527801539782E-2</v>
          </cell>
        </row>
        <row r="19">
          <cell r="Y19">
            <v>6.6010835471913318E-2</v>
          </cell>
        </row>
        <row r="20">
          <cell r="Y20">
            <v>0.13929284288565727</v>
          </cell>
        </row>
        <row r="21">
          <cell r="Y21">
            <v>0.2023096663815227</v>
          </cell>
        </row>
        <row r="22">
          <cell r="Y22">
            <v>0.17864271457085829</v>
          </cell>
        </row>
        <row r="23">
          <cell r="Y23">
            <v>0.16794981465640149</v>
          </cell>
        </row>
        <row r="24">
          <cell r="Y24">
            <v>9.865982321072142E-2</v>
          </cell>
        </row>
        <row r="25">
          <cell r="Y25">
            <v>4.1203307670373543E-2</v>
          </cell>
        </row>
        <row r="26">
          <cell r="Y26">
            <v>9.9800399201596824E-3</v>
          </cell>
        </row>
        <row r="27">
          <cell r="Y27">
            <v>4.5623039635015687E-3</v>
          </cell>
        </row>
        <row r="28">
          <cell r="Y28">
            <v>1.4257199885942401E-3</v>
          </cell>
        </row>
        <row r="29">
          <cell r="Y29">
            <v>5.7028799543769608E-4</v>
          </cell>
        </row>
        <row r="30">
          <cell r="Y30">
            <v>2.8514399771884804E-4</v>
          </cell>
        </row>
        <row r="31">
          <cell r="Y31">
            <v>0</v>
          </cell>
        </row>
        <row r="32">
          <cell r="Y32">
            <v>0</v>
          </cell>
        </row>
      </sheetData>
      <sheetData sheetId="1">
        <row r="18">
          <cell r="Y18">
            <v>1.3033448261547484</v>
          </cell>
        </row>
        <row r="19">
          <cell r="Y19">
            <v>12.524800692173429</v>
          </cell>
        </row>
        <row r="20">
          <cell r="Y20">
            <v>88.819670920779743</v>
          </cell>
        </row>
        <row r="21">
          <cell r="Y21">
            <v>331.86589916197249</v>
          </cell>
        </row>
        <row r="22">
          <cell r="Y22">
            <v>660.01485760777996</v>
          </cell>
        </row>
        <row r="23">
          <cell r="Y23">
            <v>672.74401675548313</v>
          </cell>
        </row>
        <row r="24">
          <cell r="Y24">
            <v>584.79020060302287</v>
          </cell>
        </row>
        <row r="25">
          <cell r="Y25">
            <v>346.12334983321909</v>
          </cell>
        </row>
        <row r="26">
          <cell r="Y26">
            <v>115.16020710740376</v>
          </cell>
        </row>
        <row r="27">
          <cell r="Y27">
            <v>18.251052685127149</v>
          </cell>
        </row>
        <row r="28">
          <cell r="Y28">
            <v>9.1262305290570236</v>
          </cell>
        </row>
        <row r="29">
          <cell r="Y29">
            <v>6.5181325037606346</v>
          </cell>
        </row>
      </sheetData>
      <sheetData sheetId="2">
        <row r="17">
          <cell r="AS17">
            <v>2.8189226218597721E-2</v>
          </cell>
        </row>
        <row r="18">
          <cell r="AS18">
            <v>2.7546556172919057E-2</v>
          </cell>
        </row>
        <row r="19">
          <cell r="AS19">
            <v>8.890641946288913E-2</v>
          </cell>
        </row>
        <row r="20">
          <cell r="AS20">
            <v>0.1770638602132624</v>
          </cell>
        </row>
        <row r="21">
          <cell r="AS21">
            <v>0.21551746554514309</v>
          </cell>
        </row>
        <row r="22">
          <cell r="AS22">
            <v>0.18598682207665401</v>
          </cell>
        </row>
        <row r="23">
          <cell r="AS23">
            <v>0.15560282669980352</v>
          </cell>
        </row>
        <row r="24">
          <cell r="AS24">
            <v>7.8930905817044747E-2</v>
          </cell>
        </row>
        <row r="25">
          <cell r="AS25">
            <v>2.8895475583182915E-2</v>
          </cell>
        </row>
        <row r="26">
          <cell r="AS26">
            <v>8.4341533171073974E-3</v>
          </cell>
        </row>
        <row r="27">
          <cell r="AS27">
            <v>3.6561656134985257E-3</v>
          </cell>
        </row>
        <row r="28">
          <cell r="AS28">
            <v>1.0593102501464831E-3</v>
          </cell>
        </row>
        <row r="29">
          <cell r="AS29">
            <v>1.7963084566474389E-4</v>
          </cell>
        </row>
        <row r="30">
          <cell r="AS30">
            <v>3.1182184086088042E-5</v>
          </cell>
        </row>
        <row r="31">
          <cell r="AS31">
            <v>0</v>
          </cell>
        </row>
        <row r="32">
          <cell r="AS32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purse seine gillnet WAA fr"/>
    </sheetNames>
    <sheetDataSet>
      <sheetData sheetId="0">
        <row r="15">
          <cell r="C15">
            <v>192.86585365853699</v>
          </cell>
        </row>
        <row r="16">
          <cell r="C16">
            <v>257.95762711864398</v>
          </cell>
        </row>
        <row r="17">
          <cell r="C17">
            <v>309.50778816199397</v>
          </cell>
        </row>
        <row r="18">
          <cell r="C18">
            <v>340.77932098765399</v>
          </cell>
        </row>
        <row r="19">
          <cell r="C19">
            <v>362.21976744185997</v>
          </cell>
        </row>
        <row r="20">
          <cell r="C20">
            <v>397.19022457067399</v>
          </cell>
        </row>
        <row r="21">
          <cell r="C21">
            <v>409.68235294117602</v>
          </cell>
        </row>
        <row r="22">
          <cell r="C22">
            <v>433.572559366755</v>
          </cell>
        </row>
        <row r="23">
          <cell r="C23">
            <v>457.82068965517198</v>
          </cell>
          <cell r="D23">
            <v>145</v>
          </cell>
        </row>
        <row r="24">
          <cell r="C24">
            <v>469.87179487179498</v>
          </cell>
          <cell r="D24">
            <v>39</v>
          </cell>
        </row>
        <row r="25">
          <cell r="C25">
            <v>480.41176470588198</v>
          </cell>
          <cell r="D25">
            <v>17</v>
          </cell>
        </row>
        <row r="26">
          <cell r="C26">
            <v>529.25</v>
          </cell>
          <cell r="D26">
            <v>4</v>
          </cell>
        </row>
        <row r="27">
          <cell r="C27">
            <v>676</v>
          </cell>
          <cell r="D27">
            <v>2</v>
          </cell>
        </row>
        <row r="28">
          <cell r="C28">
            <v>570</v>
          </cell>
          <cell r="D2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rankings"/>
      <sheetName val="graphs"/>
      <sheetName val="Sheet3"/>
    </sheetNames>
    <sheetDataSet>
      <sheetData sheetId="0"/>
      <sheetData sheetId="1">
        <row r="2">
          <cell r="S2">
            <v>0.25</v>
          </cell>
        </row>
        <row r="3">
          <cell r="S3">
            <v>0.75</v>
          </cell>
        </row>
        <row r="5">
          <cell r="S5">
            <v>0.75</v>
          </cell>
        </row>
        <row r="14">
          <cell r="S14">
            <v>0.75</v>
          </cell>
        </row>
        <row r="15">
          <cell r="S15">
            <v>0.75</v>
          </cell>
        </row>
        <row r="16">
          <cell r="S16">
            <v>0.75</v>
          </cell>
        </row>
        <row r="17">
          <cell r="M17">
            <v>23550</v>
          </cell>
        </row>
        <row r="18">
          <cell r="M18">
            <v>94051</v>
          </cell>
        </row>
        <row r="19">
          <cell r="M19">
            <v>144887</v>
          </cell>
          <cell r="S19">
            <v>0.75</v>
          </cell>
        </row>
        <row r="20">
          <cell r="M20">
            <v>9872</v>
          </cell>
        </row>
        <row r="21">
          <cell r="M21">
            <v>157028</v>
          </cell>
          <cell r="S21">
            <v>0.75</v>
          </cell>
        </row>
        <row r="22">
          <cell r="M22">
            <v>93214</v>
          </cell>
        </row>
        <row r="23">
          <cell r="M23">
            <v>115155</v>
          </cell>
          <cell r="S23">
            <v>0.5</v>
          </cell>
        </row>
        <row r="24">
          <cell r="M24">
            <v>61377</v>
          </cell>
        </row>
        <row r="25">
          <cell r="M25">
            <v>47074</v>
          </cell>
        </row>
        <row r="26">
          <cell r="M26">
            <v>53625</v>
          </cell>
        </row>
        <row r="27">
          <cell r="M27">
            <v>163737</v>
          </cell>
          <cell r="S27">
            <v>0.5</v>
          </cell>
        </row>
        <row r="28">
          <cell r="M28">
            <v>179580</v>
          </cell>
          <cell r="S28">
            <v>0.5</v>
          </cell>
        </row>
        <row r="29">
          <cell r="M29">
            <v>143827</v>
          </cell>
          <cell r="S29">
            <v>0.5</v>
          </cell>
        </row>
        <row r="30">
          <cell r="M30">
            <v>136839</v>
          </cell>
          <cell r="S30">
            <v>0.5</v>
          </cell>
        </row>
        <row r="31">
          <cell r="M31">
            <v>142154</v>
          </cell>
          <cell r="S31">
            <v>0.5</v>
          </cell>
        </row>
        <row r="32">
          <cell r="M32">
            <v>146913</v>
          </cell>
          <cell r="S32">
            <v>0.5</v>
          </cell>
        </row>
        <row r="33">
          <cell r="M33">
            <v>62333</v>
          </cell>
        </row>
        <row r="34">
          <cell r="M34">
            <v>167738</v>
          </cell>
          <cell r="S34">
            <v>0.5</v>
          </cell>
        </row>
        <row r="35">
          <cell r="M35">
            <v>169020</v>
          </cell>
          <cell r="S35">
            <v>0.75</v>
          </cell>
        </row>
        <row r="36">
          <cell r="M36">
            <v>203267</v>
          </cell>
          <cell r="S36">
            <v>0.75</v>
          </cell>
        </row>
        <row r="37">
          <cell r="M37">
            <v>228807</v>
          </cell>
          <cell r="S37">
            <v>0.8</v>
          </cell>
        </row>
        <row r="38">
          <cell r="M38">
            <v>136993</v>
          </cell>
        </row>
        <row r="39">
          <cell r="M39">
            <v>90268.599999999991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workbookViewId="0">
      <selection activeCell="A17" sqref="A17"/>
    </sheetView>
  </sheetViews>
  <sheetFormatPr defaultRowHeight="12.75"/>
  <sheetData>
    <row r="1" spans="1:39">
      <c r="A1" t="s">
        <v>101</v>
      </c>
      <c r="B1" t="s">
        <v>105</v>
      </c>
      <c r="C1" t="s">
        <v>106</v>
      </c>
      <c r="D1" t="s">
        <v>107</v>
      </c>
      <c r="E1" t="s">
        <v>108</v>
      </c>
      <c r="F1">
        <v>56</v>
      </c>
      <c r="G1" t="s">
        <v>109</v>
      </c>
      <c r="H1" t="s">
        <v>110</v>
      </c>
      <c r="I1" t="s">
        <v>111</v>
      </c>
      <c r="J1" t="s">
        <v>108</v>
      </c>
      <c r="K1">
        <v>0.73373500000000003</v>
      </c>
      <c r="L1" t="s">
        <v>112</v>
      </c>
      <c r="M1" t="s">
        <v>113</v>
      </c>
      <c r="N1" t="s">
        <v>114</v>
      </c>
      <c r="O1" t="s">
        <v>108</v>
      </c>
      <c r="P1" s="149">
        <v>8.2860699999999998E-5</v>
      </c>
    </row>
    <row r="2" spans="1:39">
      <c r="A2" t="s">
        <v>101</v>
      </c>
      <c r="B2" t="s">
        <v>167</v>
      </c>
    </row>
    <row r="3" spans="1:39">
      <c r="B3">
        <v>90.264899999999997</v>
      </c>
      <c r="C3">
        <v>1594.62</v>
      </c>
      <c r="D3">
        <v>1458.5</v>
      </c>
      <c r="E3">
        <v>608.16899999999998</v>
      </c>
      <c r="F3">
        <v>177.738</v>
      </c>
      <c r="G3">
        <v>402.25700000000001</v>
      </c>
      <c r="H3">
        <v>82.154200000000003</v>
      </c>
      <c r="I3">
        <v>300.34300000000002</v>
      </c>
      <c r="J3">
        <v>244.66</v>
      </c>
      <c r="K3">
        <v>42.683799999999998</v>
      </c>
      <c r="L3">
        <v>92.163600000000002</v>
      </c>
      <c r="M3">
        <v>716.99400000000003</v>
      </c>
      <c r="N3">
        <v>506.2</v>
      </c>
      <c r="O3">
        <v>215.499</v>
      </c>
      <c r="P3">
        <v>236.92599999999999</v>
      </c>
      <c r="Q3">
        <v>246.90899999999999</v>
      </c>
      <c r="R3">
        <v>193.87899999999999</v>
      </c>
      <c r="S3">
        <v>343.05500000000001</v>
      </c>
      <c r="T3">
        <v>73.4208</v>
      </c>
      <c r="U3">
        <v>74.537700000000001</v>
      </c>
      <c r="V3">
        <v>409.22399999999999</v>
      </c>
      <c r="W3">
        <v>595.21900000000005</v>
      </c>
      <c r="X3">
        <v>245.846</v>
      </c>
      <c r="Y3">
        <v>85.866699999999994</v>
      </c>
      <c r="Z3">
        <v>86.220500000000001</v>
      </c>
      <c r="AA3">
        <v>196.81100000000001</v>
      </c>
      <c r="AB3">
        <v>192.726</v>
      </c>
      <c r="AC3">
        <v>193.178</v>
      </c>
      <c r="AD3">
        <v>337.51799999999997</v>
      </c>
      <c r="AE3">
        <v>583.46500000000003</v>
      </c>
      <c r="AF3">
        <v>427.11900000000003</v>
      </c>
      <c r="AG3">
        <v>360.46100000000001</v>
      </c>
      <c r="AH3">
        <v>216.30199999999999</v>
      </c>
      <c r="AI3">
        <v>262.52600000000001</v>
      </c>
      <c r="AJ3">
        <v>186.53399999999999</v>
      </c>
      <c r="AK3">
        <v>110.714</v>
      </c>
      <c r="AL3">
        <v>62.044199999999996</v>
      </c>
      <c r="AM3">
        <v>211.779</v>
      </c>
    </row>
    <row r="4" spans="1:39">
      <c r="A4" t="s">
        <v>101</v>
      </c>
      <c r="B4" t="s">
        <v>115</v>
      </c>
    </row>
    <row r="5" spans="1:39">
      <c r="B5">
        <v>15.128500000000001</v>
      </c>
      <c r="C5">
        <v>168.68899999999999</v>
      </c>
      <c r="D5">
        <v>101.754</v>
      </c>
      <c r="E5">
        <v>19.453700000000001</v>
      </c>
      <c r="F5">
        <v>1.0000100000000001</v>
      </c>
      <c r="G5">
        <v>1.03146</v>
      </c>
      <c r="H5">
        <v>1.0000100000000001</v>
      </c>
      <c r="I5">
        <v>1.17746</v>
      </c>
    </row>
    <row r="6" spans="1:39">
      <c r="A6" t="s">
        <v>101</v>
      </c>
      <c r="B6" t="s">
        <v>102</v>
      </c>
    </row>
    <row r="7" spans="1:39">
      <c r="B7">
        <v>6.04277</v>
      </c>
      <c r="C7">
        <v>6.1915699999999996</v>
      </c>
    </row>
    <row r="8" spans="1:39">
      <c r="A8" t="s">
        <v>101</v>
      </c>
      <c r="B8" t="s">
        <v>103</v>
      </c>
    </row>
    <row r="9" spans="1:39">
      <c r="B9">
        <v>0.77114400000000005</v>
      </c>
      <c r="C9">
        <v>1.05932</v>
      </c>
    </row>
    <row r="10" spans="1:39">
      <c r="A10" t="s">
        <v>101</v>
      </c>
      <c r="B10" t="s">
        <v>168</v>
      </c>
    </row>
    <row r="11" spans="1:39">
      <c r="B11">
        <v>6.2097199999999999</v>
      </c>
      <c r="C11">
        <v>6.0014700000000003</v>
      </c>
    </row>
    <row r="12" spans="1:39">
      <c r="A12" t="s">
        <v>101</v>
      </c>
      <c r="B12" t="s">
        <v>169</v>
      </c>
    </row>
    <row r="13" spans="1:39">
      <c r="B13">
        <v>1.1262399999999999</v>
      </c>
      <c r="C13">
        <v>1.31711</v>
      </c>
    </row>
    <row r="14" spans="1:39">
      <c r="A14" t="s">
        <v>101</v>
      </c>
      <c r="B14" t="s">
        <v>170</v>
      </c>
    </row>
    <row r="15" spans="1:39">
      <c r="B15">
        <v>0.76153599999999999</v>
      </c>
    </row>
    <row r="16" spans="1:39">
      <c r="A16" t="s">
        <v>101</v>
      </c>
      <c r="B16" t="s">
        <v>171</v>
      </c>
    </row>
    <row r="17" spans="2:2">
      <c r="B17">
        <v>1.00169E-2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N351"/>
  <sheetViews>
    <sheetView tabSelected="1" showWhiteSpace="0" topLeftCell="J166" zoomScaleNormal="100" workbookViewId="0">
      <selection activeCell="X185" sqref="X185"/>
    </sheetView>
  </sheetViews>
  <sheetFormatPr defaultColWidth="9.140625" defaultRowHeight="12"/>
  <cols>
    <col min="1" max="1" width="7.42578125" style="6" customWidth="1"/>
    <col min="2" max="2" width="12.7109375" style="6" customWidth="1"/>
    <col min="3" max="3" width="9" style="6" customWidth="1"/>
    <col min="4" max="5" width="10.28515625" style="6" bestFit="1" customWidth="1"/>
    <col min="6" max="6" width="9.85546875" style="6" customWidth="1"/>
    <col min="7" max="7" width="9.28515625" style="6" customWidth="1"/>
    <col min="8" max="8" width="15.5703125" style="6" customWidth="1"/>
    <col min="9" max="9" width="15.28515625" style="6" bestFit="1" customWidth="1"/>
    <col min="10" max="10" width="10.85546875" style="6" bestFit="1" customWidth="1"/>
    <col min="11" max="11" width="10.7109375" style="6" customWidth="1"/>
    <col min="12" max="12" width="20" style="6" customWidth="1"/>
    <col min="13" max="13" width="11.7109375" style="6" customWidth="1"/>
    <col min="14" max="14" width="11.85546875" style="6" bestFit="1" customWidth="1"/>
    <col min="15" max="15" width="9.85546875" style="6" customWidth="1"/>
    <col min="16" max="16" width="11.7109375" style="6" customWidth="1"/>
    <col min="17" max="17" width="11.85546875" style="6" bestFit="1" customWidth="1"/>
    <col min="18" max="18" width="10.140625" style="6" customWidth="1"/>
    <col min="19" max="19" width="11.85546875" style="6" bestFit="1" customWidth="1"/>
    <col min="20" max="20" width="10" style="6" customWidth="1"/>
    <col min="21" max="21" width="10.5703125" style="6" customWidth="1"/>
    <col min="22" max="22" width="9.28515625" style="6" customWidth="1"/>
    <col min="23" max="23" width="13.5703125" style="6" customWidth="1"/>
    <col min="24" max="24" width="12.7109375" style="7" customWidth="1"/>
    <col min="25" max="25" width="14.28515625" style="7" bestFit="1" customWidth="1"/>
    <col min="26" max="30" width="7.7109375" style="6" customWidth="1"/>
    <col min="31" max="31" width="11.28515625" style="6" bestFit="1" customWidth="1"/>
    <col min="32" max="32" width="10.5703125" style="6" bestFit="1" customWidth="1"/>
    <col min="33" max="33" width="10.85546875" style="6" customWidth="1"/>
    <col min="34" max="34" width="9.85546875" style="6" customWidth="1"/>
    <col min="35" max="35" width="7.7109375" style="6" customWidth="1"/>
    <col min="36" max="36" width="8.5703125" style="6" customWidth="1"/>
    <col min="37" max="41" width="7.7109375" style="6" customWidth="1"/>
    <col min="42" max="42" width="8.7109375" style="6" customWidth="1"/>
    <col min="43" max="82" width="9.28515625" style="6" bestFit="1" customWidth="1"/>
    <col min="83" max="87" width="9.28515625" style="4" bestFit="1" customWidth="1"/>
    <col min="88" max="91" width="9.140625" style="4"/>
    <col min="92" max="16384" width="9.140625" style="2"/>
  </cols>
  <sheetData>
    <row r="1" spans="1:92" ht="11.25" customHeight="1">
      <c r="A1" s="50" t="s">
        <v>0</v>
      </c>
      <c r="H1" s="388"/>
      <c r="I1" s="389" t="s">
        <v>160</v>
      </c>
    </row>
    <row r="2" spans="1:92" ht="11.25" customHeight="1">
      <c r="B2" s="6" t="s">
        <v>2</v>
      </c>
      <c r="I2" s="7"/>
      <c r="J2" s="7"/>
    </row>
    <row r="3" spans="1:92" ht="11.25" customHeight="1">
      <c r="B3" s="6" t="s">
        <v>3</v>
      </c>
      <c r="I3" s="7"/>
      <c r="J3" s="7"/>
    </row>
    <row r="4" spans="1:92" ht="11.25" customHeight="1">
      <c r="B4" s="6" t="s">
        <v>78</v>
      </c>
      <c r="I4" s="7"/>
      <c r="J4" s="7"/>
    </row>
    <row r="5" spans="1:92" ht="17.45" customHeight="1" thickBot="1">
      <c r="A5" s="191" t="s">
        <v>1</v>
      </c>
      <c r="I5" s="7"/>
      <c r="J5" s="7"/>
      <c r="V5" s="7"/>
    </row>
    <row r="6" spans="1:92" ht="11.25" customHeight="1" thickTop="1">
      <c r="A6" s="23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92" ht="11.25" customHeight="1">
      <c r="A7" s="52" t="s">
        <v>100</v>
      </c>
      <c r="B7" s="7"/>
      <c r="C7" s="7"/>
      <c r="D7" s="256"/>
      <c r="E7" s="256"/>
      <c r="F7" s="256"/>
      <c r="G7" s="256"/>
      <c r="H7" s="256"/>
      <c r="I7" s="256"/>
      <c r="J7" s="256"/>
      <c r="K7" s="256"/>
      <c r="L7" s="256"/>
      <c r="M7" s="16" t="s">
        <v>84</v>
      </c>
      <c r="N7" s="11"/>
      <c r="O7" s="7"/>
      <c r="P7" s="7"/>
      <c r="Q7" s="7"/>
      <c r="R7" s="7"/>
      <c r="S7" s="12"/>
      <c r="T7" s="7"/>
      <c r="U7" s="7"/>
      <c r="V7" s="7"/>
      <c r="W7" s="7"/>
      <c r="Y7" s="71"/>
      <c r="Z7" s="7"/>
      <c r="AA7" s="7"/>
      <c r="AB7" s="7"/>
      <c r="AC7" s="7"/>
      <c r="AD7" s="12"/>
      <c r="AE7" s="7"/>
      <c r="AF7" s="7"/>
      <c r="AG7" s="7"/>
      <c r="AH7" s="7"/>
      <c r="AI7" s="7"/>
      <c r="AJ7" s="7"/>
    </row>
    <row r="8" spans="1:92">
      <c r="A8" s="252" t="s">
        <v>4</v>
      </c>
      <c r="B8" s="253"/>
      <c r="C8" s="253"/>
      <c r="E8" s="7"/>
      <c r="F8" s="7"/>
      <c r="H8" s="7"/>
      <c r="I8" s="7"/>
      <c r="J8" s="53"/>
      <c r="K8" s="7"/>
      <c r="L8" s="7"/>
      <c r="M8" s="252" t="s">
        <v>6</v>
      </c>
      <c r="N8" s="253"/>
      <c r="O8" s="253"/>
      <c r="Q8" s="7"/>
      <c r="T8" s="7"/>
      <c r="U8" s="7"/>
      <c r="V8" s="53"/>
      <c r="W8" s="7"/>
      <c r="X8" s="53"/>
      <c r="Z8" s="7"/>
      <c r="AA8" s="7"/>
      <c r="AB8" s="7"/>
      <c r="AC8" s="16"/>
      <c r="AD8" s="7"/>
      <c r="AE8" s="7"/>
      <c r="AF8" s="7"/>
      <c r="AG8" s="7"/>
      <c r="AH8" s="7"/>
      <c r="AI8" s="7"/>
      <c r="AJ8" s="7"/>
      <c r="AK8" s="7"/>
      <c r="AL8" s="10"/>
      <c r="AM8" s="7"/>
    </row>
    <row r="9" spans="1:92" ht="10.5" customHeight="1" thickBot="1">
      <c r="A9" s="7"/>
      <c r="B9" s="162" t="s">
        <v>5</v>
      </c>
      <c r="C9" s="7"/>
      <c r="D9" s="7"/>
      <c r="E9" s="146" t="s">
        <v>8</v>
      </c>
      <c r="F9" s="7"/>
      <c r="G9" s="7"/>
      <c r="H9" s="7"/>
      <c r="I9" s="10"/>
      <c r="J9" s="7"/>
      <c r="K9" s="7"/>
      <c r="L9" s="7"/>
      <c r="M9" s="7"/>
      <c r="N9" s="162" t="s">
        <v>7</v>
      </c>
      <c r="O9" s="7"/>
      <c r="P9" s="7"/>
      <c r="Q9" s="146" t="s">
        <v>8</v>
      </c>
      <c r="R9" s="7"/>
      <c r="S9" s="7"/>
      <c r="T9" s="7"/>
      <c r="U9" s="10"/>
      <c r="V9" s="7"/>
      <c r="W9" s="7"/>
      <c r="X9" s="294"/>
      <c r="Z9" s="16" t="s">
        <v>94</v>
      </c>
      <c r="AA9" s="7"/>
      <c r="AB9" s="7"/>
      <c r="AC9" s="146" t="s">
        <v>8</v>
      </c>
      <c r="AD9" s="7"/>
      <c r="AE9" s="7"/>
      <c r="AF9" s="7"/>
      <c r="AG9" s="10"/>
      <c r="AH9" s="7"/>
      <c r="AJ9" s="10"/>
      <c r="AK9" s="7"/>
      <c r="AN9" s="7"/>
      <c r="CE9" s="6"/>
      <c r="CN9" s="4"/>
    </row>
    <row r="10" spans="1:92" ht="12.75" thickBot="1">
      <c r="A10" s="286" t="s">
        <v>9</v>
      </c>
      <c r="B10" s="208">
        <f>first_age</f>
        <v>4</v>
      </c>
      <c r="C10" s="209">
        <f t="shared" ref="C10:J10" si="0">+B10+1</f>
        <v>5</v>
      </c>
      <c r="D10" s="209">
        <f t="shared" si="0"/>
        <v>6</v>
      </c>
      <c r="E10" s="209">
        <f t="shared" si="0"/>
        <v>7</v>
      </c>
      <c r="F10" s="209">
        <f t="shared" si="0"/>
        <v>8</v>
      </c>
      <c r="G10" s="209">
        <f t="shared" si="0"/>
        <v>9</v>
      </c>
      <c r="H10" s="209">
        <f t="shared" si="0"/>
        <v>10</v>
      </c>
      <c r="I10" s="209">
        <f t="shared" si="0"/>
        <v>11</v>
      </c>
      <c r="J10" s="210">
        <f t="shared" si="0"/>
        <v>12</v>
      </c>
      <c r="K10" s="25"/>
      <c r="L10" s="25"/>
      <c r="M10" s="175" t="s">
        <v>9</v>
      </c>
      <c r="N10" s="208">
        <f>first_age</f>
        <v>4</v>
      </c>
      <c r="O10" s="209">
        <f t="shared" ref="O10:V10" si="1">C$56</f>
        <v>5</v>
      </c>
      <c r="P10" s="209">
        <f t="shared" si="1"/>
        <v>6</v>
      </c>
      <c r="Q10" s="209">
        <f t="shared" si="1"/>
        <v>7</v>
      </c>
      <c r="R10" s="209">
        <f t="shared" si="1"/>
        <v>8</v>
      </c>
      <c r="S10" s="209">
        <f t="shared" si="1"/>
        <v>9</v>
      </c>
      <c r="T10" s="209">
        <f t="shared" si="1"/>
        <v>10</v>
      </c>
      <c r="U10" s="209">
        <f t="shared" si="1"/>
        <v>11</v>
      </c>
      <c r="V10" s="210">
        <f t="shared" si="1"/>
        <v>12</v>
      </c>
      <c r="W10" s="16"/>
      <c r="X10" s="300"/>
      <c r="Y10" s="175" t="s">
        <v>9</v>
      </c>
      <c r="Z10" s="269">
        <f>first_age</f>
        <v>4</v>
      </c>
      <c r="AA10" s="270">
        <v>5</v>
      </c>
      <c r="AB10" s="270">
        <v>6</v>
      </c>
      <c r="AC10" s="270">
        <v>7</v>
      </c>
      <c r="AD10" s="270">
        <v>8</v>
      </c>
      <c r="AE10" s="270">
        <v>9</v>
      </c>
      <c r="AF10" s="270">
        <v>10</v>
      </c>
      <c r="AG10" s="270">
        <v>11</v>
      </c>
      <c r="AH10" s="271">
        <v>12</v>
      </c>
      <c r="AI10" s="162" t="s">
        <v>95</v>
      </c>
      <c r="AJ10" s="25"/>
      <c r="AK10" s="25"/>
      <c r="AN10" s="25"/>
      <c r="CE10" s="6"/>
      <c r="CN10" s="4"/>
    </row>
    <row r="11" spans="1:92" ht="14.25">
      <c r="A11" s="288" t="s">
        <v>118</v>
      </c>
      <c r="B11" s="258">
        <v>0.17100000000000001</v>
      </c>
      <c r="C11" s="259">
        <v>0.217</v>
      </c>
      <c r="D11" s="259">
        <v>8.14</v>
      </c>
      <c r="E11" s="259">
        <v>4.0229999999999997</v>
      </c>
      <c r="F11" s="259">
        <v>0.59</v>
      </c>
      <c r="G11" s="259">
        <v>5.1999999999999998E-2</v>
      </c>
      <c r="H11" s="259">
        <v>2.3E-2</v>
      </c>
      <c r="I11" s="259">
        <v>0</v>
      </c>
      <c r="J11" s="260">
        <v>5.0000000000000001E-3</v>
      </c>
      <c r="K11" s="259"/>
      <c r="L11" s="121"/>
      <c r="M11" s="276" t="s">
        <v>118</v>
      </c>
      <c r="N11" s="395">
        <v>203</v>
      </c>
      <c r="O11" s="396">
        <v>218</v>
      </c>
      <c r="P11" s="396">
        <v>283</v>
      </c>
      <c r="Q11" s="396">
        <v>318</v>
      </c>
      <c r="R11" s="396">
        <v>331</v>
      </c>
      <c r="S11" s="396">
        <v>315</v>
      </c>
      <c r="T11" s="396">
        <v>236</v>
      </c>
      <c r="U11" s="396">
        <v>472</v>
      </c>
      <c r="V11" s="410">
        <f>(559+470)/2</f>
        <v>514.5</v>
      </c>
      <c r="W11" s="16"/>
      <c r="X11" s="300"/>
      <c r="Y11" s="16">
        <v>1980</v>
      </c>
      <c r="Z11" s="284">
        <f t="shared" ref="Z11:Z46" si="2">N11*N57</f>
        <v>7.893684707640559</v>
      </c>
      <c r="AA11" s="283">
        <f t="shared" ref="AA11:AA46" si="3">O11*O57</f>
        <v>3.7780801487408278</v>
      </c>
      <c r="AB11" s="283">
        <f t="shared" ref="AB11:AB46" si="4">P11*P57</f>
        <v>118.37272985108595</v>
      </c>
      <c r="AC11" s="283">
        <f t="shared" ref="AC11:AC46" si="5">Q11*Q57</f>
        <v>128.90873800107332</v>
      </c>
      <c r="AD11" s="283">
        <f t="shared" ref="AD11:AD46" si="6">R11*R57</f>
        <v>31.93465422004201</v>
      </c>
      <c r="AE11" s="283">
        <f t="shared" ref="AE11:AE46" si="7">S11*S57</f>
        <v>1.7702475610999784</v>
      </c>
      <c r="AF11" s="283">
        <f t="shared" ref="AF11:AF46" si="8">T11*T57</f>
        <v>1.3679918237383828</v>
      </c>
      <c r="AG11" s="283">
        <f t="shared" ref="AG11:AG46" si="9">U11*U57</f>
        <v>2.6525614248863167</v>
      </c>
      <c r="AH11" s="282">
        <f t="shared" ref="AH11:AH46" si="10">V11*V57</f>
        <v>3.4044789209223323</v>
      </c>
      <c r="AI11" s="201">
        <f>SUM(Z11:AH11)</f>
        <v>300.08316665922968</v>
      </c>
      <c r="AJ11" s="25"/>
      <c r="AK11" s="25"/>
      <c r="AN11" s="25"/>
      <c r="CE11" s="6"/>
      <c r="CN11" s="4"/>
    </row>
    <row r="12" spans="1:92" ht="14.25">
      <c r="A12" s="288" t="s">
        <v>119</v>
      </c>
      <c r="B12" s="258">
        <v>5.9340000000000002</v>
      </c>
      <c r="C12" s="259">
        <v>1.06</v>
      </c>
      <c r="D12" s="259">
        <v>0.20899999999999999</v>
      </c>
      <c r="E12" s="259">
        <v>1.744</v>
      </c>
      <c r="F12" s="259">
        <v>0.55700000000000005</v>
      </c>
      <c r="G12" s="259">
        <v>0.10199999999999999</v>
      </c>
      <c r="H12" s="259">
        <v>7.0000000000000001E-3</v>
      </c>
      <c r="I12" s="259">
        <v>0</v>
      </c>
      <c r="J12" s="260">
        <v>1.9E-2</v>
      </c>
      <c r="K12" s="259"/>
      <c r="L12" s="121"/>
      <c r="M12" s="276" t="s">
        <v>119</v>
      </c>
      <c r="N12" s="395">
        <v>180</v>
      </c>
      <c r="O12" s="396">
        <v>205</v>
      </c>
      <c r="P12" s="396">
        <v>215</v>
      </c>
      <c r="Q12" s="396">
        <v>289</v>
      </c>
      <c r="R12" s="396">
        <v>316</v>
      </c>
      <c r="S12" s="396">
        <v>319</v>
      </c>
      <c r="T12" s="396">
        <v>356</v>
      </c>
      <c r="U12" s="396">
        <v>391</v>
      </c>
      <c r="V12" s="410">
        <f>(393+391)/2</f>
        <v>392</v>
      </c>
      <c r="W12" s="16"/>
      <c r="X12" s="300"/>
      <c r="Y12" s="16">
        <v>1981</v>
      </c>
      <c r="Z12" s="150">
        <f t="shared" si="2"/>
        <v>80.305448203408758</v>
      </c>
      <c r="AA12" s="151">
        <f t="shared" si="3"/>
        <v>10.186194396167222</v>
      </c>
      <c r="AB12" s="151">
        <f t="shared" si="4"/>
        <v>3.6503442811789326</v>
      </c>
      <c r="AC12" s="151">
        <f t="shared" si="5"/>
        <v>76.757140613880864</v>
      </c>
      <c r="AD12" s="151">
        <f t="shared" si="6"/>
        <v>56.40612133345595</v>
      </c>
      <c r="AE12" s="151">
        <f t="shared" si="7"/>
        <v>11.458587448159085</v>
      </c>
      <c r="AF12" s="151">
        <f t="shared" si="8"/>
        <v>0.58783500231823549</v>
      </c>
      <c r="AG12" s="151">
        <f t="shared" si="9"/>
        <v>0.68947412404798292</v>
      </c>
      <c r="AH12" s="152">
        <f t="shared" si="10"/>
        <v>1.4741460041928889</v>
      </c>
      <c r="AI12" s="201">
        <f>SUM(Z12:AH12)</f>
        <v>241.51529140680992</v>
      </c>
      <c r="AJ12" s="25"/>
      <c r="AK12" s="25"/>
      <c r="AN12" s="25"/>
      <c r="CE12" s="6"/>
      <c r="CN12" s="4"/>
    </row>
    <row r="13" spans="1:92" ht="11.25" customHeight="1">
      <c r="A13" s="287">
        <v>1982</v>
      </c>
      <c r="B13" s="150">
        <v>6.226</v>
      </c>
      <c r="C13" s="151">
        <v>18.978999999999999</v>
      </c>
      <c r="D13" s="151">
        <v>1.147</v>
      </c>
      <c r="E13" s="151">
        <v>2.1000000000000001E-2</v>
      </c>
      <c r="F13" s="151">
        <v>1.048</v>
      </c>
      <c r="G13" s="151">
        <v>0.50900000000000001</v>
      </c>
      <c r="H13" s="151">
        <v>0.21099999999999999</v>
      </c>
      <c r="I13" s="151">
        <v>0</v>
      </c>
      <c r="J13" s="438">
        <v>0.28799999999999998</v>
      </c>
      <c r="K13" s="151"/>
      <c r="L13" s="121"/>
      <c r="M13" s="16">
        <v>1982</v>
      </c>
      <c r="N13" s="395">
        <v>188</v>
      </c>
      <c r="O13" s="396">
        <v>239</v>
      </c>
      <c r="P13" s="396">
        <v>272</v>
      </c>
      <c r="Q13" s="396">
        <v>287</v>
      </c>
      <c r="R13" s="396">
        <v>350</v>
      </c>
      <c r="S13" s="396">
        <v>389</v>
      </c>
      <c r="T13" s="396">
        <v>411</v>
      </c>
      <c r="U13" s="396">
        <v>427.56476331626129</v>
      </c>
      <c r="V13" s="410">
        <v>480</v>
      </c>
      <c r="W13" s="16"/>
      <c r="X13" s="300"/>
      <c r="Y13" s="16">
        <v>1982</v>
      </c>
      <c r="Z13" s="150">
        <f t="shared" si="2"/>
        <v>43.109599954448505</v>
      </c>
      <c r="AA13" s="151">
        <f t="shared" si="3"/>
        <v>119.59544859670376</v>
      </c>
      <c r="AB13" s="151">
        <f t="shared" si="4"/>
        <v>11.965210897763887</v>
      </c>
      <c r="AC13" s="151">
        <f t="shared" si="5"/>
        <v>3.0781897446778772</v>
      </c>
      <c r="AD13" s="151">
        <f t="shared" si="6"/>
        <v>43.795417585463682</v>
      </c>
      <c r="AE13" s="151">
        <f t="shared" si="7"/>
        <v>29.197602991257174</v>
      </c>
      <c r="AF13" s="151">
        <f t="shared" si="8"/>
        <v>5.3024298669893195</v>
      </c>
      <c r="AG13" s="151">
        <f t="shared" si="9"/>
        <v>0.24868863467038171</v>
      </c>
      <c r="AH13" s="152">
        <f t="shared" si="10"/>
        <v>0.91598697087515768</v>
      </c>
      <c r="AI13" s="201">
        <f>SUM(Z13:AH13)</f>
        <v>257.20857524284975</v>
      </c>
      <c r="AJ13" s="55"/>
      <c r="AK13" s="49"/>
      <c r="AN13" s="110"/>
      <c r="BB13" s="2"/>
      <c r="BD13" s="2"/>
      <c r="CE13" s="6"/>
      <c r="CN13" s="4"/>
    </row>
    <row r="14" spans="1:92" ht="11.25" customHeight="1">
      <c r="A14" s="287">
        <v>1983</v>
      </c>
      <c r="B14" s="150">
        <v>2.7E-2</v>
      </c>
      <c r="C14" s="151">
        <v>6.641</v>
      </c>
      <c r="D14" s="151">
        <v>8.3979999999999997</v>
      </c>
      <c r="E14" s="151">
        <v>0.38</v>
      </c>
      <c r="F14" s="151">
        <v>0.26</v>
      </c>
      <c r="G14" s="151">
        <v>1.464</v>
      </c>
      <c r="H14" s="151">
        <v>0.30199999999999999</v>
      </c>
      <c r="I14" s="151">
        <v>7.0000000000000007E-2</v>
      </c>
      <c r="J14" s="438">
        <v>1.7000000000000001E-2</v>
      </c>
      <c r="K14" s="151"/>
      <c r="L14" s="121"/>
      <c r="M14" s="16">
        <v>1983</v>
      </c>
      <c r="N14" s="395">
        <v>178</v>
      </c>
      <c r="O14" s="396">
        <v>237</v>
      </c>
      <c r="P14" s="396">
        <v>289</v>
      </c>
      <c r="Q14" s="396">
        <v>328</v>
      </c>
      <c r="R14" s="396">
        <v>358</v>
      </c>
      <c r="S14" s="396">
        <v>392</v>
      </c>
      <c r="T14" s="396">
        <v>424</v>
      </c>
      <c r="U14" s="396">
        <v>447</v>
      </c>
      <c r="V14" s="410">
        <v>518.8002186588194</v>
      </c>
      <c r="W14" s="16"/>
      <c r="X14" s="300"/>
      <c r="Y14" s="16">
        <v>1983</v>
      </c>
      <c r="Z14" s="150">
        <f t="shared" si="2"/>
        <v>10.891326074932268</v>
      </c>
      <c r="AA14" s="151">
        <f t="shared" si="3"/>
        <v>69.551094884656663</v>
      </c>
      <c r="AB14" s="151">
        <f t="shared" si="4"/>
        <v>146.81367091338919</v>
      </c>
      <c r="AC14" s="151">
        <f t="shared" si="5"/>
        <v>10.499932124372451</v>
      </c>
      <c r="AD14" s="151">
        <f t="shared" si="6"/>
        <v>2.1469706924768195</v>
      </c>
      <c r="AE14" s="151">
        <f t="shared" si="7"/>
        <v>24.131148441790941</v>
      </c>
      <c r="AF14" s="151">
        <f t="shared" si="8"/>
        <v>13.462762483413545</v>
      </c>
      <c r="AG14" s="151">
        <f t="shared" si="9"/>
        <v>2.3533126923916963</v>
      </c>
      <c r="AH14" s="152">
        <f t="shared" si="10"/>
        <v>0.39315337121874444</v>
      </c>
      <c r="AI14" s="201">
        <f t="shared" ref="AI14:AI46" si="11">SUM(Z14:AH14)</f>
        <v>280.24337167864229</v>
      </c>
      <c r="AJ14" s="55"/>
      <c r="AK14" s="49"/>
      <c r="AN14" s="110"/>
      <c r="BB14" s="2"/>
      <c r="BD14" s="2"/>
      <c r="CE14" s="6"/>
      <c r="CN14" s="4"/>
    </row>
    <row r="15" spans="1:92" ht="11.25" customHeight="1">
      <c r="A15" s="287">
        <v>1984</v>
      </c>
      <c r="B15" s="150">
        <v>7.2999999999999995E-2</v>
      </c>
      <c r="C15" s="151">
        <v>1.032</v>
      </c>
      <c r="D15" s="151">
        <v>5.1230000000000002</v>
      </c>
      <c r="E15" s="151">
        <v>6.5129999999999999</v>
      </c>
      <c r="F15" s="151">
        <v>0.73899999999999999</v>
      </c>
      <c r="G15" s="151">
        <v>0.9</v>
      </c>
      <c r="H15" s="151">
        <v>0.42</v>
      </c>
      <c r="I15" s="151">
        <v>4.1000000000000002E-2</v>
      </c>
      <c r="J15" s="438">
        <v>8.0000000000000002E-3</v>
      </c>
      <c r="K15" s="151"/>
      <c r="L15" s="121"/>
      <c r="M15" s="16">
        <v>1984</v>
      </c>
      <c r="N15" s="395">
        <v>148</v>
      </c>
      <c r="O15" s="396">
        <v>213</v>
      </c>
      <c r="P15" s="396">
        <v>270</v>
      </c>
      <c r="Q15" s="396">
        <v>314</v>
      </c>
      <c r="R15" s="396">
        <v>344</v>
      </c>
      <c r="S15" s="396">
        <v>391</v>
      </c>
      <c r="T15" s="396">
        <v>418</v>
      </c>
      <c r="U15" s="396">
        <v>431</v>
      </c>
      <c r="V15" s="443">
        <v>446</v>
      </c>
      <c r="W15" s="16"/>
      <c r="X15" s="300"/>
      <c r="Y15" s="16">
        <v>1984</v>
      </c>
      <c r="Z15" s="150">
        <f t="shared" si="2"/>
        <v>2.0333833374602754</v>
      </c>
      <c r="AA15" s="151">
        <f t="shared" si="3"/>
        <v>20.135510786764176</v>
      </c>
      <c r="AB15" s="151">
        <f t="shared" si="4"/>
        <v>97.877310596153848</v>
      </c>
      <c r="AC15" s="151">
        <f t="shared" si="5"/>
        <v>142.48989405524352</v>
      </c>
      <c r="AD15" s="151">
        <f t="shared" si="6"/>
        <v>7.4144434166449873</v>
      </c>
      <c r="AE15" s="151">
        <f t="shared" si="7"/>
        <v>1.3516132750386267</v>
      </c>
      <c r="AF15" s="151">
        <f t="shared" si="8"/>
        <v>13.040323982034664</v>
      </c>
      <c r="AG15" s="151">
        <f t="shared" si="9"/>
        <v>6.9888967831628186</v>
      </c>
      <c r="AH15" s="152">
        <f t="shared" si="10"/>
        <v>1.3411525478142674</v>
      </c>
      <c r="AI15" s="201">
        <f t="shared" si="11"/>
        <v>292.67252878031718</v>
      </c>
      <c r="AJ15" s="55"/>
      <c r="AK15" s="49"/>
      <c r="AN15" s="110"/>
      <c r="BB15" s="2"/>
      <c r="BD15" s="2"/>
      <c r="CE15" s="6"/>
      <c r="CN15" s="4"/>
    </row>
    <row r="16" spans="1:92" ht="11.25" customHeight="1">
      <c r="A16" s="287">
        <v>1985</v>
      </c>
      <c r="B16" s="150">
        <v>6.0000000000000001E-3</v>
      </c>
      <c r="C16" s="151">
        <v>8.5999999999999993E-2</v>
      </c>
      <c r="D16" s="151">
        <v>1.2390000000000001</v>
      </c>
      <c r="E16" s="151">
        <v>4.9960000000000004</v>
      </c>
      <c r="F16" s="151">
        <v>4.641</v>
      </c>
      <c r="G16" s="151">
        <v>0.68100000000000005</v>
      </c>
      <c r="H16" s="151">
        <v>0.30299999999999999</v>
      </c>
      <c r="I16" s="151">
        <v>0.14699999999999999</v>
      </c>
      <c r="J16" s="438">
        <v>6.0000000000000001E-3</v>
      </c>
      <c r="K16" s="151"/>
      <c r="L16" s="121"/>
      <c r="M16" s="16">
        <v>1985</v>
      </c>
      <c r="N16" s="395">
        <v>152</v>
      </c>
      <c r="O16" s="396">
        <v>204</v>
      </c>
      <c r="P16" s="396">
        <v>258</v>
      </c>
      <c r="Q16" s="396">
        <v>318</v>
      </c>
      <c r="R16" s="396">
        <v>363</v>
      </c>
      <c r="S16" s="396">
        <v>403</v>
      </c>
      <c r="T16" s="396">
        <v>431</v>
      </c>
      <c r="U16" s="396">
        <v>454</v>
      </c>
      <c r="V16" s="443">
        <v>455.01850429967345</v>
      </c>
      <c r="W16" s="16"/>
      <c r="X16" s="300"/>
      <c r="Y16" s="16">
        <v>1985</v>
      </c>
      <c r="Z16" s="150">
        <f t="shared" si="2"/>
        <v>4.2543761145828087</v>
      </c>
      <c r="AA16" s="151">
        <f t="shared" si="3"/>
        <v>5.0892591793977777</v>
      </c>
      <c r="AB16" s="151">
        <f t="shared" si="4"/>
        <v>35.772771552191656</v>
      </c>
      <c r="AC16" s="151">
        <f t="shared" si="5"/>
        <v>123.62698203829791</v>
      </c>
      <c r="AD16" s="151">
        <f t="shared" si="6"/>
        <v>134.61545337075566</v>
      </c>
      <c r="AE16" s="151">
        <f t="shared" si="7"/>
        <v>6.2715970755859285</v>
      </c>
      <c r="AF16" s="151">
        <f t="shared" si="8"/>
        <v>0.69762852447697887</v>
      </c>
      <c r="AG16" s="151">
        <f t="shared" si="9"/>
        <v>8.8971172570255899</v>
      </c>
      <c r="AH16" s="152">
        <f t="shared" si="10"/>
        <v>5.4718430286647797</v>
      </c>
      <c r="AI16" s="201">
        <f t="shared" si="11"/>
        <v>324.69702814097906</v>
      </c>
      <c r="AJ16" s="55"/>
      <c r="AK16" s="49"/>
      <c r="AN16" s="110"/>
      <c r="BB16" s="2"/>
      <c r="BD16" s="2"/>
      <c r="CE16" s="6"/>
      <c r="CN16" s="4"/>
    </row>
    <row r="17" spans="1:92" ht="11.25" customHeight="1">
      <c r="A17" s="287">
        <v>1986</v>
      </c>
      <c r="B17" s="150">
        <v>0</v>
      </c>
      <c r="C17" s="151">
        <v>2.1000000000000001E-2</v>
      </c>
      <c r="D17" s="151">
        <v>0.23200000000000001</v>
      </c>
      <c r="E17" s="151">
        <v>1.8120000000000001</v>
      </c>
      <c r="F17" s="151">
        <v>4.6230000000000002</v>
      </c>
      <c r="G17" s="151">
        <v>2.33</v>
      </c>
      <c r="H17" s="151">
        <v>0.23300000000000001</v>
      </c>
      <c r="I17" s="151">
        <v>0.14000000000000001</v>
      </c>
      <c r="J17" s="438">
        <v>0</v>
      </c>
      <c r="K17" s="151"/>
      <c r="L17" s="121"/>
      <c r="M17" s="16">
        <v>1986</v>
      </c>
      <c r="N17" s="395">
        <v>155</v>
      </c>
      <c r="O17" s="396">
        <v>201</v>
      </c>
      <c r="P17" s="396">
        <v>250</v>
      </c>
      <c r="Q17" s="396">
        <v>305</v>
      </c>
      <c r="R17" s="396">
        <v>358</v>
      </c>
      <c r="S17" s="396">
        <v>394</v>
      </c>
      <c r="T17" s="396">
        <v>428</v>
      </c>
      <c r="U17" s="396">
        <v>449</v>
      </c>
      <c r="V17" s="443">
        <v>462.88939496828283</v>
      </c>
      <c r="W17" s="16"/>
      <c r="X17" s="300"/>
      <c r="Y17" s="16">
        <v>1986</v>
      </c>
      <c r="Z17" s="150">
        <f t="shared" si="2"/>
        <v>0.9288601701651833</v>
      </c>
      <c r="AA17" s="151">
        <f t="shared" si="3"/>
        <v>11.893833592106189</v>
      </c>
      <c r="AB17" s="151">
        <f t="shared" si="4"/>
        <v>10.651703618886527</v>
      </c>
      <c r="AC17" s="151">
        <f t="shared" si="5"/>
        <v>52.754833613190456</v>
      </c>
      <c r="AD17" s="151">
        <f t="shared" si="6"/>
        <v>131.87299667042251</v>
      </c>
      <c r="AE17" s="151">
        <f t="shared" si="7"/>
        <v>124.54397950383111</v>
      </c>
      <c r="AF17" s="151">
        <f t="shared" si="8"/>
        <v>4.7552603554954249</v>
      </c>
      <c r="AG17" s="151">
        <f t="shared" si="9"/>
        <v>0.43839071441545524</v>
      </c>
      <c r="AH17" s="152">
        <f t="shared" si="10"/>
        <v>10.51313505935153</v>
      </c>
      <c r="AI17" s="201">
        <f t="shared" si="11"/>
        <v>348.35299329786437</v>
      </c>
      <c r="AJ17" s="55"/>
      <c r="AK17" s="49"/>
      <c r="AN17" s="110"/>
      <c r="BB17" s="2"/>
      <c r="BD17" s="2"/>
      <c r="CE17" s="6"/>
      <c r="CN17" s="4"/>
    </row>
    <row r="18" spans="1:92" ht="11.25" customHeight="1">
      <c r="A18" s="287">
        <v>1987</v>
      </c>
      <c r="B18" s="150">
        <v>0</v>
      </c>
      <c r="C18" s="151">
        <v>3.0000000000000001E-3</v>
      </c>
      <c r="D18" s="151">
        <v>0.50600000000000001</v>
      </c>
      <c r="E18" s="151">
        <v>0.65500000000000003</v>
      </c>
      <c r="F18" s="151">
        <v>2.0510000000000002</v>
      </c>
      <c r="G18" s="151">
        <v>2.5249999999999999</v>
      </c>
      <c r="H18" s="151">
        <v>0.70199999999999996</v>
      </c>
      <c r="I18" s="151">
        <v>0.14899999999999999</v>
      </c>
      <c r="J18" s="438">
        <v>7.6999999999999999E-2</v>
      </c>
      <c r="K18" s="151"/>
      <c r="L18" s="121"/>
      <c r="M18" s="16">
        <v>1987</v>
      </c>
      <c r="N18" s="395">
        <v>158.09813615122394</v>
      </c>
      <c r="O18" s="396">
        <v>184</v>
      </c>
      <c r="P18" s="396">
        <v>272</v>
      </c>
      <c r="Q18" s="396">
        <v>318</v>
      </c>
      <c r="R18" s="396">
        <v>373</v>
      </c>
      <c r="S18" s="396">
        <v>430</v>
      </c>
      <c r="T18" s="396">
        <v>469</v>
      </c>
      <c r="U18" s="396">
        <v>500</v>
      </c>
      <c r="V18" s="443">
        <v>528.49315752338737</v>
      </c>
      <c r="W18" s="16"/>
      <c r="X18" s="300"/>
      <c r="Y18" s="16">
        <v>1987</v>
      </c>
      <c r="Z18" s="150">
        <f t="shared" si="2"/>
        <v>3.8505030016878363</v>
      </c>
      <c r="AA18" s="151">
        <f t="shared" si="3"/>
        <v>2.4763136327147186</v>
      </c>
      <c r="AB18" s="151">
        <f t="shared" si="4"/>
        <v>29.300546784843192</v>
      </c>
      <c r="AC18" s="151">
        <f t="shared" si="5"/>
        <v>18.12857502571082</v>
      </c>
      <c r="AD18" s="151">
        <f t="shared" si="6"/>
        <v>65.981844528820929</v>
      </c>
      <c r="AE18" s="151">
        <f t="shared" si="7"/>
        <v>146.08676434363332</v>
      </c>
      <c r="AF18" s="151">
        <f t="shared" si="8"/>
        <v>119.05193925578615</v>
      </c>
      <c r="AG18" s="151">
        <f t="shared" si="9"/>
        <v>4.3423314027922828</v>
      </c>
      <c r="AH18" s="152">
        <f t="shared" si="10"/>
        <v>9.6701010632316624</v>
      </c>
      <c r="AI18" s="201">
        <f t="shared" si="11"/>
        <v>398.88891903922092</v>
      </c>
      <c r="AJ18" s="55"/>
      <c r="AK18" s="49"/>
      <c r="AN18" s="110"/>
      <c r="BB18" s="2"/>
      <c r="BD18" s="2"/>
      <c r="CE18" s="6"/>
      <c r="CN18" s="4"/>
    </row>
    <row r="19" spans="1:92" ht="11.25" customHeight="1">
      <c r="A19" s="287">
        <v>1988</v>
      </c>
      <c r="B19" s="150">
        <v>0</v>
      </c>
      <c r="C19" s="151">
        <v>0</v>
      </c>
      <c r="D19" s="151">
        <v>2.4E-2</v>
      </c>
      <c r="E19" s="151">
        <v>1.1020000000000001</v>
      </c>
      <c r="F19" s="151">
        <v>0.58799999999999997</v>
      </c>
      <c r="G19" s="151">
        <v>2.032</v>
      </c>
      <c r="H19" s="151">
        <v>3.6480000000000001</v>
      </c>
      <c r="I19" s="151">
        <v>1.077</v>
      </c>
      <c r="J19" s="438">
        <v>0.29299999999999998</v>
      </c>
      <c r="K19" s="151"/>
      <c r="L19" s="121"/>
      <c r="M19" s="16">
        <v>1988</v>
      </c>
      <c r="N19" s="395">
        <v>138</v>
      </c>
      <c r="O19" s="396">
        <v>186</v>
      </c>
      <c r="P19" s="396">
        <v>240</v>
      </c>
      <c r="Q19" s="396">
        <v>305</v>
      </c>
      <c r="R19" s="396">
        <v>332</v>
      </c>
      <c r="S19" s="396">
        <v>403</v>
      </c>
      <c r="T19" s="396">
        <v>427</v>
      </c>
      <c r="U19" s="396">
        <v>457</v>
      </c>
      <c r="V19" s="443">
        <v>510.80665867249769</v>
      </c>
      <c r="W19" s="16"/>
      <c r="X19" s="300"/>
      <c r="Y19" s="16">
        <v>1988</v>
      </c>
      <c r="Z19" s="150">
        <f t="shared" si="2"/>
        <v>3.1612193962264716</v>
      </c>
      <c r="AA19" s="151">
        <f t="shared" si="3"/>
        <v>10.567138480987758</v>
      </c>
      <c r="AB19" s="151">
        <f t="shared" si="4"/>
        <v>6.1083371568831346</v>
      </c>
      <c r="AC19" s="151">
        <f t="shared" si="5"/>
        <v>45.68070135403616</v>
      </c>
      <c r="AD19" s="151">
        <f t="shared" si="6"/>
        <v>20.084905146804637</v>
      </c>
      <c r="AE19" s="151">
        <f t="shared" si="7"/>
        <v>68.323329554575295</v>
      </c>
      <c r="AF19" s="151">
        <f t="shared" si="8"/>
        <v>120.99815584644449</v>
      </c>
      <c r="AG19" s="151">
        <f t="shared" si="9"/>
        <v>95.958946264925501</v>
      </c>
      <c r="AH19" s="152">
        <f t="shared" si="10"/>
        <v>11.073514703014343</v>
      </c>
      <c r="AI19" s="201">
        <f t="shared" si="11"/>
        <v>381.95624790389775</v>
      </c>
      <c r="AJ19" s="55"/>
      <c r="AK19" s="49"/>
      <c r="AN19" s="110"/>
      <c r="BB19" s="2"/>
      <c r="BD19" s="2"/>
      <c r="CE19" s="6"/>
      <c r="CN19" s="4"/>
    </row>
    <row r="20" spans="1:92" ht="11.25" customHeight="1">
      <c r="A20" s="287">
        <v>1989</v>
      </c>
      <c r="B20" s="150">
        <v>0</v>
      </c>
      <c r="C20" s="151">
        <v>3.6999999999999998E-2</v>
      </c>
      <c r="D20" s="151">
        <v>0.61799999999999999</v>
      </c>
      <c r="E20" s="151">
        <v>0.38700000000000001</v>
      </c>
      <c r="F20" s="151">
        <v>1.6930000000000001</v>
      </c>
      <c r="G20" s="151">
        <v>0.55700000000000005</v>
      </c>
      <c r="H20" s="151">
        <v>1.0660000000000001</v>
      </c>
      <c r="I20" s="151">
        <v>1.496</v>
      </c>
      <c r="J20" s="438">
        <v>1.0269999999999999</v>
      </c>
      <c r="K20" s="151"/>
      <c r="L20" s="121"/>
      <c r="M20" s="16">
        <v>1989</v>
      </c>
      <c r="N20" s="395">
        <v>158.09813615122394</v>
      </c>
      <c r="O20" s="396">
        <v>195</v>
      </c>
      <c r="P20" s="396">
        <v>246</v>
      </c>
      <c r="Q20" s="396">
        <v>294</v>
      </c>
      <c r="R20" s="396">
        <v>348</v>
      </c>
      <c r="S20" s="396">
        <v>385</v>
      </c>
      <c r="T20" s="396">
        <v>413</v>
      </c>
      <c r="U20" s="396">
        <v>441</v>
      </c>
      <c r="V20" s="443">
        <v>462.57294802009136</v>
      </c>
      <c r="W20" s="16"/>
      <c r="X20" s="300"/>
      <c r="Y20" s="16">
        <v>1989</v>
      </c>
      <c r="Z20" s="150">
        <f t="shared" si="2"/>
        <v>0.74568919143910539</v>
      </c>
      <c r="AA20" s="151">
        <f t="shared" si="3"/>
        <v>10.651173826693718</v>
      </c>
      <c r="AB20" s="151">
        <f t="shared" si="4"/>
        <v>27.020122061805345</v>
      </c>
      <c r="AC20" s="151">
        <f t="shared" si="5"/>
        <v>10.654812651170264</v>
      </c>
      <c r="AD20" s="151">
        <f t="shared" si="6"/>
        <v>56.688407301011907</v>
      </c>
      <c r="AE20" s="151">
        <f t="shared" si="7"/>
        <v>22.836133227982252</v>
      </c>
      <c r="AF20" s="151">
        <f t="shared" si="8"/>
        <v>59.306779090007822</v>
      </c>
      <c r="AG20" s="151">
        <f t="shared" si="9"/>
        <v>104.3178430641299</v>
      </c>
      <c r="AH20" s="152">
        <f t="shared" si="10"/>
        <v>88.916937442670331</v>
      </c>
      <c r="AI20" s="201">
        <f t="shared" si="11"/>
        <v>381.13789785691063</v>
      </c>
      <c r="AJ20" s="55"/>
      <c r="AK20" s="49"/>
      <c r="AN20" s="110"/>
      <c r="BB20" s="2"/>
      <c r="BD20" s="2"/>
      <c r="CE20" s="6"/>
      <c r="CN20" s="4"/>
    </row>
    <row r="21" spans="1:92" ht="11.25" customHeight="1">
      <c r="A21" s="287">
        <v>1990</v>
      </c>
      <c r="B21" s="150">
        <v>0</v>
      </c>
      <c r="C21" s="151">
        <v>2.1814118345371555E-2</v>
      </c>
      <c r="D21" s="151">
        <v>0.45953727750510487</v>
      </c>
      <c r="E21" s="151">
        <v>1.0555995711526864</v>
      </c>
      <c r="F21" s="151">
        <v>0.36126886871116659</v>
      </c>
      <c r="G21" s="151">
        <v>1.3209452929517107</v>
      </c>
      <c r="H21" s="151">
        <v>0.42419907430385273</v>
      </c>
      <c r="I21" s="151">
        <v>1.1011885926762648</v>
      </c>
      <c r="J21" s="438">
        <v>2.3705120000000002</v>
      </c>
      <c r="K21" s="151"/>
      <c r="L21" s="121"/>
      <c r="M21" s="16">
        <v>1990</v>
      </c>
      <c r="N21" s="395">
        <v>151</v>
      </c>
      <c r="O21" s="396">
        <v>209</v>
      </c>
      <c r="P21" s="396">
        <v>246</v>
      </c>
      <c r="Q21" s="396">
        <v>303</v>
      </c>
      <c r="R21" s="396">
        <v>355</v>
      </c>
      <c r="S21" s="396">
        <v>390</v>
      </c>
      <c r="T21" s="396">
        <v>421</v>
      </c>
      <c r="U21" s="396">
        <v>445</v>
      </c>
      <c r="V21" s="443">
        <v>477.71117097174249</v>
      </c>
      <c r="W21" s="7"/>
      <c r="X21" s="294"/>
      <c r="Y21" s="16">
        <v>1990</v>
      </c>
      <c r="Z21" s="150">
        <f t="shared" si="2"/>
        <v>1.803969034792591</v>
      </c>
      <c r="AA21" s="151">
        <f t="shared" si="3"/>
        <v>2.3359832124536375</v>
      </c>
      <c r="AB21" s="151">
        <f t="shared" si="4"/>
        <v>25.805749621370101</v>
      </c>
      <c r="AC21" s="151">
        <f t="shared" si="5"/>
        <v>46.916017450669187</v>
      </c>
      <c r="AD21" s="151">
        <f t="shared" si="6"/>
        <v>13.82393673020772</v>
      </c>
      <c r="AE21" s="151">
        <f t="shared" si="7"/>
        <v>61.626875547311634</v>
      </c>
      <c r="AF21" s="151">
        <f t="shared" si="8"/>
        <v>21.005340913191866</v>
      </c>
      <c r="AG21" s="151">
        <f t="shared" si="9"/>
        <v>53.193838482534268</v>
      </c>
      <c r="AH21" s="152">
        <f t="shared" si="10"/>
        <v>167.5560160566784</v>
      </c>
      <c r="AI21" s="201">
        <f t="shared" si="11"/>
        <v>394.0677270492094</v>
      </c>
      <c r="AJ21" s="55"/>
      <c r="AK21" s="49"/>
      <c r="AN21" s="110"/>
      <c r="BB21" s="2"/>
      <c r="BD21" s="2"/>
      <c r="CE21" s="6"/>
      <c r="CN21" s="4"/>
    </row>
    <row r="22" spans="1:92" ht="11.25" customHeight="1">
      <c r="A22" s="287">
        <v>1991</v>
      </c>
      <c r="B22" s="150">
        <v>2.8690591836058672E-2</v>
      </c>
      <c r="C22" s="151">
        <v>0</v>
      </c>
      <c r="D22" s="151">
        <v>4.2418825615855839E-2</v>
      </c>
      <c r="E22" s="151">
        <v>0.97740701032656141</v>
      </c>
      <c r="F22" s="151">
        <v>1.7930623998532165</v>
      </c>
      <c r="G22" s="151">
        <v>0.46124415165224264</v>
      </c>
      <c r="H22" s="151">
        <v>1.0167311146012978</v>
      </c>
      <c r="I22" s="151">
        <v>0.61106419015561519</v>
      </c>
      <c r="J22" s="438">
        <v>2.4491800000000001</v>
      </c>
      <c r="K22" s="151"/>
      <c r="L22" s="121"/>
      <c r="M22" s="16">
        <v>1991</v>
      </c>
      <c r="N22" s="395">
        <v>163</v>
      </c>
      <c r="O22" s="396">
        <v>187</v>
      </c>
      <c r="P22" s="396">
        <v>271</v>
      </c>
      <c r="Q22" s="396">
        <v>313</v>
      </c>
      <c r="R22" s="396">
        <v>361</v>
      </c>
      <c r="S22" s="396">
        <v>400</v>
      </c>
      <c r="T22" s="396">
        <v>438</v>
      </c>
      <c r="U22" s="396">
        <v>468</v>
      </c>
      <c r="V22" s="443">
        <v>507.73662551440327</v>
      </c>
      <c r="W22" s="16"/>
      <c r="X22" s="300"/>
      <c r="Y22" s="16">
        <v>1991</v>
      </c>
      <c r="Z22" s="150">
        <f t="shared" si="2"/>
        <v>16.697153790297936</v>
      </c>
      <c r="AA22" s="151">
        <f t="shared" si="3"/>
        <v>4.9727459788545954</v>
      </c>
      <c r="AB22" s="151">
        <f t="shared" si="4"/>
        <v>5.4591793173002872</v>
      </c>
      <c r="AC22" s="151">
        <f t="shared" si="5"/>
        <v>43.436785672682298</v>
      </c>
      <c r="AD22" s="151">
        <f t="shared" si="6"/>
        <v>56.451747897651686</v>
      </c>
      <c r="AE22" s="151">
        <f t="shared" si="7"/>
        <v>14.143320541410908</v>
      </c>
      <c r="AF22" s="151">
        <f t="shared" si="8"/>
        <v>54.473745236412874</v>
      </c>
      <c r="AG22" s="151">
        <f t="shared" si="9"/>
        <v>18.128560329282426</v>
      </c>
      <c r="AH22" s="152">
        <f t="shared" si="10"/>
        <v>181.36918252549427</v>
      </c>
      <c r="AI22" s="201">
        <f t="shared" si="11"/>
        <v>395.13242128938725</v>
      </c>
      <c r="AJ22" s="55"/>
      <c r="AK22" s="49"/>
      <c r="AN22" s="110"/>
      <c r="CE22" s="6"/>
      <c r="CN22" s="4"/>
    </row>
    <row r="23" spans="1:92" ht="11.25" customHeight="1">
      <c r="A23" s="287">
        <v>1992</v>
      </c>
      <c r="B23" s="150">
        <f>5000/1000000</f>
        <v>5.0000000000000001E-3</v>
      </c>
      <c r="C23" s="151">
        <f>477000/1000000</f>
        <v>0.47699999999999998</v>
      </c>
      <c r="D23" s="151">
        <f>96000/1000000</f>
        <v>9.6000000000000002E-2</v>
      </c>
      <c r="E23" s="151">
        <f>475000/1000000</f>
        <v>0.47499999999999998</v>
      </c>
      <c r="F23" s="151">
        <f>3314000/1000000</f>
        <v>3.3140000000000001</v>
      </c>
      <c r="G23" s="151">
        <f>3187000/1000000</f>
        <v>3.1869999999999998</v>
      </c>
      <c r="H23" s="151">
        <f>385000/1000000</f>
        <v>0.38500000000000001</v>
      </c>
      <c r="I23" s="151">
        <f>1127000/1000000</f>
        <v>1.127</v>
      </c>
      <c r="J23" s="438">
        <v>2.5169999999999999</v>
      </c>
      <c r="K23" s="151"/>
      <c r="L23" s="121"/>
      <c r="M23" s="16">
        <v>1992</v>
      </c>
      <c r="N23" s="395">
        <v>159</v>
      </c>
      <c r="O23" s="396">
        <v>208</v>
      </c>
      <c r="P23" s="396">
        <v>239</v>
      </c>
      <c r="Q23" s="396">
        <v>324</v>
      </c>
      <c r="R23" s="396">
        <v>371</v>
      </c>
      <c r="S23" s="396">
        <v>421</v>
      </c>
      <c r="T23" s="396">
        <v>451</v>
      </c>
      <c r="U23" s="396">
        <v>495</v>
      </c>
      <c r="V23" s="443">
        <v>542.59638554216872</v>
      </c>
      <c r="W23" s="16"/>
      <c r="X23" s="300"/>
      <c r="Y23" s="16">
        <v>1992</v>
      </c>
      <c r="Z23" s="150">
        <f t="shared" si="2"/>
        <v>11.773738235649139</v>
      </c>
      <c r="AA23" s="151">
        <f t="shared" si="3"/>
        <v>44.006659546649068</v>
      </c>
      <c r="AB23" s="151">
        <f t="shared" si="4"/>
        <v>10.616217047648346</v>
      </c>
      <c r="AC23" s="151">
        <f t="shared" si="5"/>
        <v>7.9804951396158188</v>
      </c>
      <c r="AD23" s="151">
        <f t="shared" si="6"/>
        <v>47.723923000539891</v>
      </c>
      <c r="AE23" s="151">
        <f t="shared" si="7"/>
        <v>54.481828145832964</v>
      </c>
      <c r="AF23" s="151">
        <f t="shared" si="8"/>
        <v>11.353263098611349</v>
      </c>
      <c r="AG23" s="151">
        <f t="shared" si="9"/>
        <v>43.669974809368135</v>
      </c>
      <c r="AH23" s="152">
        <f t="shared" si="10"/>
        <v>148.61077140890094</v>
      </c>
      <c r="AI23" s="201">
        <f t="shared" si="11"/>
        <v>380.21687043281565</v>
      </c>
      <c r="AJ23" s="55"/>
      <c r="AK23" s="49"/>
      <c r="AN23" s="110"/>
      <c r="CE23" s="6"/>
      <c r="CN23" s="4"/>
    </row>
    <row r="24" spans="1:92" ht="11.25" customHeight="1">
      <c r="A24" s="287">
        <v>1993</v>
      </c>
      <c r="B24" s="153">
        <v>0</v>
      </c>
      <c r="C24" s="154">
        <v>0.14099999999999999</v>
      </c>
      <c r="D24" s="154">
        <v>0.76700000000000002</v>
      </c>
      <c r="E24" s="154">
        <v>0.18099999999999999</v>
      </c>
      <c r="F24" s="154">
        <v>0.253</v>
      </c>
      <c r="G24" s="154">
        <v>1.448</v>
      </c>
      <c r="H24" s="154">
        <v>1.2569999999999999</v>
      </c>
      <c r="I24" s="154">
        <v>0.47199999999999998</v>
      </c>
      <c r="J24" s="438">
        <v>1.8520000000000001</v>
      </c>
      <c r="K24" s="154"/>
      <c r="L24" s="121"/>
      <c r="M24" s="16">
        <v>1993</v>
      </c>
      <c r="N24" s="397">
        <v>160</v>
      </c>
      <c r="O24" s="398">
        <v>208</v>
      </c>
      <c r="P24" s="398">
        <v>248</v>
      </c>
      <c r="Q24" s="398">
        <v>280</v>
      </c>
      <c r="R24" s="398">
        <v>340</v>
      </c>
      <c r="S24" s="398">
        <v>363</v>
      </c>
      <c r="T24" s="398">
        <v>396</v>
      </c>
      <c r="U24" s="398">
        <v>437</v>
      </c>
      <c r="V24" s="443">
        <v>479.18644067796612</v>
      </c>
      <c r="W24" s="16"/>
      <c r="X24" s="300"/>
      <c r="Y24" s="16">
        <v>1993</v>
      </c>
      <c r="Z24" s="150">
        <f t="shared" si="2"/>
        <v>4.9242403866041755</v>
      </c>
      <c r="AA24" s="151">
        <f t="shared" si="3"/>
        <v>30.229916531508351</v>
      </c>
      <c r="AB24" s="151">
        <f t="shared" si="4"/>
        <v>82.734327564061502</v>
      </c>
      <c r="AC24" s="151">
        <f t="shared" si="5"/>
        <v>14.209269503481309</v>
      </c>
      <c r="AD24" s="151">
        <f t="shared" si="6"/>
        <v>7.0287586384826657</v>
      </c>
      <c r="AE24" s="151">
        <f t="shared" si="7"/>
        <v>34.346341688224101</v>
      </c>
      <c r="AF24" s="151">
        <f t="shared" si="8"/>
        <v>32.273665258609114</v>
      </c>
      <c r="AG24" s="151">
        <f t="shared" si="9"/>
        <v>6.9775168334302267</v>
      </c>
      <c r="AH24" s="152">
        <f t="shared" si="10"/>
        <v>108.66844268784315</v>
      </c>
      <c r="AI24" s="201">
        <f t="shared" si="11"/>
        <v>321.39247909224457</v>
      </c>
      <c r="AJ24" s="55"/>
      <c r="AK24" s="49"/>
      <c r="AN24" s="110"/>
      <c r="CE24" s="6"/>
      <c r="CN24" s="4"/>
    </row>
    <row r="25" spans="1:92" ht="11.25" customHeight="1">
      <c r="A25" s="287">
        <v>1994</v>
      </c>
      <c r="B25" s="153">
        <v>0</v>
      </c>
      <c r="C25" s="154">
        <v>0.158</v>
      </c>
      <c r="D25" s="154">
        <v>1.224</v>
      </c>
      <c r="E25" s="154">
        <v>3.1269999999999998</v>
      </c>
      <c r="F25" s="154">
        <v>0.57899999999999996</v>
      </c>
      <c r="G25" s="154">
        <v>1.7290000000000001</v>
      </c>
      <c r="H25" s="154">
        <v>3.64</v>
      </c>
      <c r="I25" s="154">
        <v>2.5739999999999998</v>
      </c>
      <c r="J25" s="438">
        <v>4.2519999999999998</v>
      </c>
      <c r="K25" s="154"/>
      <c r="L25" s="121"/>
      <c r="M25" s="16">
        <v>1994</v>
      </c>
      <c r="N25" s="397">
        <v>158.09813615122394</v>
      </c>
      <c r="O25" s="398">
        <v>222</v>
      </c>
      <c r="P25" s="398">
        <v>272</v>
      </c>
      <c r="Q25" s="398">
        <v>309</v>
      </c>
      <c r="R25" s="398">
        <v>316</v>
      </c>
      <c r="S25" s="398">
        <v>382</v>
      </c>
      <c r="T25" s="398">
        <v>408</v>
      </c>
      <c r="U25" s="398">
        <v>437</v>
      </c>
      <c r="V25" s="443">
        <v>490.45077720207257</v>
      </c>
      <c r="W25" s="16"/>
      <c r="X25" s="300"/>
      <c r="Y25" s="16">
        <v>1994</v>
      </c>
      <c r="Z25" s="150">
        <f t="shared" si="2"/>
        <v>5.02933370046427</v>
      </c>
      <c r="AA25" s="151">
        <f t="shared" si="3"/>
        <v>12.932624845005352</v>
      </c>
      <c r="AB25" s="151">
        <f t="shared" si="4"/>
        <v>60.29407466691643</v>
      </c>
      <c r="AC25" s="151">
        <f t="shared" si="5"/>
        <v>114.3944525605767</v>
      </c>
      <c r="AD25" s="151">
        <f t="shared" si="6"/>
        <v>13.458606374442319</v>
      </c>
      <c r="AE25" s="151">
        <f t="shared" si="7"/>
        <v>5.8499226099122605</v>
      </c>
      <c r="AF25" s="151">
        <f t="shared" si="8"/>
        <v>24.43342141188284</v>
      </c>
      <c r="AG25" s="151">
        <f t="shared" si="9"/>
        <v>22.235606105684802</v>
      </c>
      <c r="AH25" s="152">
        <f t="shared" si="10"/>
        <v>73.26490967120121</v>
      </c>
      <c r="AI25" s="201">
        <f t="shared" si="11"/>
        <v>331.89295194608621</v>
      </c>
      <c r="AJ25" s="7"/>
      <c r="AK25" s="49"/>
      <c r="AN25" s="110"/>
      <c r="CE25" s="6"/>
      <c r="CN25" s="4"/>
    </row>
    <row r="26" spans="1:92" ht="11.25" customHeight="1">
      <c r="A26" s="287">
        <v>1995</v>
      </c>
      <c r="B26" s="153">
        <v>0</v>
      </c>
      <c r="C26" s="154">
        <f>62000/1000000</f>
        <v>6.2E-2</v>
      </c>
      <c r="D26" s="154">
        <v>0</v>
      </c>
      <c r="E26" s="154">
        <f>293000/1000000</f>
        <v>0.29299999999999998</v>
      </c>
      <c r="F26" s="154">
        <f>2397000/1000000</f>
        <v>2.3969999999999998</v>
      </c>
      <c r="G26" s="154">
        <f>652000/1000000</f>
        <v>0.65200000000000002</v>
      </c>
      <c r="H26" s="154">
        <f>1014000/1000000</f>
        <v>1.014</v>
      </c>
      <c r="I26" s="154">
        <f>2364000/1000000</f>
        <v>2.3639999999999999</v>
      </c>
      <c r="J26" s="438">
        <v>8.0440000000000005</v>
      </c>
      <c r="K26" s="154"/>
      <c r="L26" s="121"/>
      <c r="M26" s="16">
        <v>1995</v>
      </c>
      <c r="N26" s="397">
        <v>178</v>
      </c>
      <c r="O26" s="398">
        <v>216</v>
      </c>
      <c r="P26" s="398">
        <v>257</v>
      </c>
      <c r="Q26" s="398">
        <v>292</v>
      </c>
      <c r="R26" s="398">
        <v>324</v>
      </c>
      <c r="S26" s="398">
        <v>336</v>
      </c>
      <c r="T26" s="398">
        <v>369</v>
      </c>
      <c r="U26" s="398">
        <v>400</v>
      </c>
      <c r="V26" s="443">
        <v>437.47187293183322</v>
      </c>
      <c r="W26" s="16"/>
      <c r="X26" s="300"/>
      <c r="Y26" s="16">
        <v>1995</v>
      </c>
      <c r="Z26" s="150">
        <f t="shared" si="2"/>
        <v>6.1243284358957091</v>
      </c>
      <c r="AA26" s="151">
        <f t="shared" si="3"/>
        <v>14.320381294754331</v>
      </c>
      <c r="AB26" s="151">
        <f t="shared" si="4"/>
        <v>25.016197558146121</v>
      </c>
      <c r="AC26" s="151">
        <f t="shared" si="5"/>
        <v>77.874341988718683</v>
      </c>
      <c r="AD26" s="151">
        <f t="shared" si="6"/>
        <v>107.62457897464628</v>
      </c>
      <c r="AE26" s="151">
        <f t="shared" si="7"/>
        <v>11.309425680535503</v>
      </c>
      <c r="AF26" s="151">
        <f t="shared" si="8"/>
        <v>3.0535850195752845</v>
      </c>
      <c r="AG26" s="151">
        <f t="shared" si="9"/>
        <v>14.454777996705406</v>
      </c>
      <c r="AH26" s="152">
        <f t="shared" si="10"/>
        <v>54.691632079680979</v>
      </c>
      <c r="AI26" s="201">
        <f t="shared" si="11"/>
        <v>314.46924902865828</v>
      </c>
      <c r="AJ26" s="7"/>
      <c r="AK26" s="49"/>
      <c r="AN26" s="110"/>
      <c r="CE26" s="6"/>
      <c r="CN26" s="4"/>
    </row>
    <row r="27" spans="1:92" ht="11.25" customHeight="1">
      <c r="A27" s="287">
        <v>1996</v>
      </c>
      <c r="B27" s="192">
        <v>0</v>
      </c>
      <c r="C27" s="193">
        <v>0</v>
      </c>
      <c r="D27" s="193">
        <v>2.1999999999999999E-2</v>
      </c>
      <c r="E27" s="193">
        <v>0.22</v>
      </c>
      <c r="F27" s="193">
        <v>1.6919999999999999</v>
      </c>
      <c r="G27" s="193">
        <v>4.1269999999999998</v>
      </c>
      <c r="H27" s="193">
        <v>2.0659999999999998</v>
      </c>
      <c r="I27" s="193">
        <v>1.417</v>
      </c>
      <c r="J27" s="438">
        <v>5.41</v>
      </c>
      <c r="K27" s="193"/>
      <c r="L27" s="121"/>
      <c r="M27" s="16">
        <v>1996</v>
      </c>
      <c r="N27" s="399">
        <v>159.19999999999999</v>
      </c>
      <c r="O27" s="400">
        <v>208.57627118644066</v>
      </c>
      <c r="P27" s="400">
        <v>253.14596949891069</v>
      </c>
      <c r="Q27" s="400">
        <v>297.5</v>
      </c>
      <c r="R27" s="400">
        <v>331.03436657681942</v>
      </c>
      <c r="S27" s="400">
        <v>363.5151515151515</v>
      </c>
      <c r="T27" s="400">
        <v>393.20926243567754</v>
      </c>
      <c r="U27" s="400">
        <v>417.49847094801225</v>
      </c>
      <c r="V27" s="443">
        <v>476.20518161219456</v>
      </c>
      <c r="W27" s="16"/>
      <c r="X27" s="300"/>
      <c r="Y27" s="16">
        <v>1996</v>
      </c>
      <c r="Z27" s="150">
        <f t="shared" si="2"/>
        <v>4.6518572007233949</v>
      </c>
      <c r="AA27" s="151">
        <f t="shared" si="3"/>
        <v>15.59334513539263</v>
      </c>
      <c r="AB27" s="151">
        <f t="shared" si="4"/>
        <v>29.279129443438197</v>
      </c>
      <c r="AC27" s="151">
        <f t="shared" si="5"/>
        <v>36.571382145556875</v>
      </c>
      <c r="AD27" s="151">
        <f t="shared" si="6"/>
        <v>83.751998154527655</v>
      </c>
      <c r="AE27" s="151">
        <f t="shared" si="7"/>
        <v>101.09974598905458</v>
      </c>
      <c r="AF27" s="151">
        <f t="shared" si="8"/>
        <v>9.2653655383219604</v>
      </c>
      <c r="AG27" s="151">
        <f t="shared" si="9"/>
        <v>1.866815824226532</v>
      </c>
      <c r="AH27" s="152">
        <f t="shared" si="10"/>
        <v>46.799560791639173</v>
      </c>
      <c r="AI27" s="201">
        <f t="shared" si="11"/>
        <v>328.87920022288102</v>
      </c>
      <c r="AJ27" s="7"/>
      <c r="AK27" s="49"/>
      <c r="AN27" s="110"/>
      <c r="CE27" s="6"/>
      <c r="CN27" s="4"/>
    </row>
    <row r="28" spans="1:92" ht="11.25" customHeight="1">
      <c r="A28" s="287">
        <v>1997</v>
      </c>
      <c r="B28" s="192">
        <v>3.1199999999999999E-2</v>
      </c>
      <c r="C28" s="193">
        <v>5.6000000000000001E-2</v>
      </c>
      <c r="D28" s="193">
        <v>0.14099999999999999</v>
      </c>
      <c r="E28" s="193">
        <v>0.41399999999999998</v>
      </c>
      <c r="F28" s="193">
        <v>0.57499999999999996</v>
      </c>
      <c r="G28" s="193">
        <v>2.7770000000000001</v>
      </c>
      <c r="H28" s="193">
        <v>2.718</v>
      </c>
      <c r="I28" s="193">
        <v>2.0609999999999999</v>
      </c>
      <c r="J28" s="438">
        <v>3.1869999999999998</v>
      </c>
      <c r="K28" s="193"/>
      <c r="L28" s="121"/>
      <c r="M28" s="16">
        <v>1997</v>
      </c>
      <c r="N28" s="399">
        <v>160.01418439716312</v>
      </c>
      <c r="O28" s="400">
        <v>198.18571428571428</v>
      </c>
      <c r="P28" s="400">
        <v>234.0617128463476</v>
      </c>
      <c r="Q28" s="400">
        <v>274.81620839363239</v>
      </c>
      <c r="R28" s="400">
        <v>312.68454935622316</v>
      </c>
      <c r="S28" s="400">
        <v>338.29337899543378</v>
      </c>
      <c r="T28" s="400">
        <v>363.42919075144511</v>
      </c>
      <c r="U28" s="400">
        <v>374.91509433962267</v>
      </c>
      <c r="V28" s="443">
        <v>422.80756944634879</v>
      </c>
      <c r="W28" s="16"/>
      <c r="X28" s="300"/>
      <c r="Y28" s="16">
        <v>1997</v>
      </c>
      <c r="Z28" s="150">
        <f t="shared" si="2"/>
        <v>8.9514822405766985</v>
      </c>
      <c r="AA28" s="151">
        <f t="shared" si="3"/>
        <v>12.593794310687338</v>
      </c>
      <c r="AB28" s="151">
        <f t="shared" si="4"/>
        <v>30.587331680973108</v>
      </c>
      <c r="AC28" s="151">
        <f t="shared" si="5"/>
        <v>40.258763444082909</v>
      </c>
      <c r="AD28" s="151">
        <f t="shared" si="6"/>
        <v>36.599419400172799</v>
      </c>
      <c r="AE28" s="151">
        <f t="shared" si="7"/>
        <v>72.097343682574632</v>
      </c>
      <c r="AF28" s="151">
        <f t="shared" si="8"/>
        <v>71.763047094903655</v>
      </c>
      <c r="AG28" s="151">
        <f t="shared" si="9"/>
        <v>5.1736524342278871</v>
      </c>
      <c r="AH28" s="152">
        <f t="shared" si="10"/>
        <v>26.175402027023367</v>
      </c>
      <c r="AI28" s="201">
        <f t="shared" si="11"/>
        <v>304.20023631522241</v>
      </c>
      <c r="AJ28" s="111"/>
      <c r="AK28" s="49"/>
      <c r="AN28" s="111"/>
      <c r="AO28" s="111"/>
      <c r="AP28" s="111"/>
      <c r="CE28" s="6"/>
      <c r="CN28" s="4"/>
    </row>
    <row r="29" spans="1:92" ht="11.25" customHeight="1">
      <c r="A29" s="285" t="s">
        <v>79</v>
      </c>
      <c r="B29" s="192">
        <v>0</v>
      </c>
      <c r="C29" s="193">
        <v>5.8000000000000003E-2</v>
      </c>
      <c r="D29" s="193">
        <v>0.25900000000000001</v>
      </c>
      <c r="E29" s="193">
        <v>1.766</v>
      </c>
      <c r="F29" s="193">
        <v>1.7829999999999999</v>
      </c>
      <c r="G29" s="193">
        <v>1.8009999999999999</v>
      </c>
      <c r="H29" s="193">
        <v>2.1459999999999999</v>
      </c>
      <c r="I29" s="193">
        <v>3.1440000000000001</v>
      </c>
      <c r="J29" s="438">
        <v>3.85</v>
      </c>
      <c r="K29" s="193"/>
      <c r="L29" s="121"/>
      <c r="M29" s="16">
        <v>1998</v>
      </c>
      <c r="N29" s="399">
        <v>187</v>
      </c>
      <c r="O29" s="400">
        <v>217.97883597883597</v>
      </c>
      <c r="P29" s="400">
        <v>251.01829268292684</v>
      </c>
      <c r="Q29" s="400">
        <v>292.95030120481925</v>
      </c>
      <c r="R29" s="400">
        <v>321.38658146964855</v>
      </c>
      <c r="S29" s="400">
        <v>353.0915254237288</v>
      </c>
      <c r="T29" s="400">
        <v>383.61154855643042</v>
      </c>
      <c r="U29" s="400">
        <v>395.99108138238574</v>
      </c>
      <c r="V29" s="443">
        <v>422.7891131712571</v>
      </c>
      <c r="W29" s="159"/>
      <c r="X29" s="159"/>
      <c r="Y29" s="16">
        <v>1998</v>
      </c>
      <c r="Z29" s="150">
        <f t="shared" si="2"/>
        <v>2.4995489706138123</v>
      </c>
      <c r="AA29" s="151">
        <f t="shared" si="3"/>
        <v>27.316619382173506</v>
      </c>
      <c r="AB29" s="151">
        <f t="shared" si="4"/>
        <v>28.634905986929521</v>
      </c>
      <c r="AC29" s="151">
        <f t="shared" si="5"/>
        <v>49.510944536496261</v>
      </c>
      <c r="AD29" s="151">
        <f t="shared" si="6"/>
        <v>45.438639430058132</v>
      </c>
      <c r="AE29" s="151">
        <f t="shared" si="7"/>
        <v>35.291996700547372</v>
      </c>
      <c r="AF29" s="151">
        <f t="shared" si="8"/>
        <v>58.577320574055598</v>
      </c>
      <c r="AG29" s="151">
        <f t="shared" si="9"/>
        <v>55.176673952206535</v>
      </c>
      <c r="AH29" s="152">
        <f t="shared" si="10"/>
        <v>18.966490513742041</v>
      </c>
      <c r="AI29" s="202">
        <f t="shared" si="11"/>
        <v>321.41314004682278</v>
      </c>
      <c r="AJ29" s="196"/>
      <c r="AK29" s="49"/>
      <c r="AL29" s="197"/>
      <c r="AM29" s="197"/>
      <c r="AN29" s="196"/>
      <c r="AO29" s="196"/>
      <c r="AP29" s="196"/>
      <c r="CE29" s="6"/>
      <c r="CN29" s="4"/>
    </row>
    <row r="30" spans="1:92" ht="11.25" customHeight="1">
      <c r="A30" s="287">
        <v>1999</v>
      </c>
      <c r="B30" s="194">
        <v>0</v>
      </c>
      <c r="C30" s="195">
        <v>0</v>
      </c>
      <c r="D30" s="195">
        <v>0.29699999999999999</v>
      </c>
      <c r="E30" s="195">
        <v>0.495</v>
      </c>
      <c r="F30" s="195">
        <v>1.617</v>
      </c>
      <c r="G30" s="195">
        <v>1.5840000000000001</v>
      </c>
      <c r="H30" s="195">
        <v>1.419</v>
      </c>
      <c r="I30" s="195">
        <v>2.2429999999999999</v>
      </c>
      <c r="J30" s="438">
        <v>4.2560000000000002</v>
      </c>
      <c r="K30" s="195"/>
      <c r="L30" s="121"/>
      <c r="M30" s="16">
        <v>1999</v>
      </c>
      <c r="N30" s="401">
        <v>171.04</v>
      </c>
      <c r="O30" s="402">
        <v>215.34645669291339</v>
      </c>
      <c r="P30" s="402">
        <v>249.86935704514363</v>
      </c>
      <c r="Q30" s="402">
        <v>272.2564491654021</v>
      </c>
      <c r="R30" s="402">
        <v>302.8692528735632</v>
      </c>
      <c r="S30" s="402">
        <v>328.85992217898831</v>
      </c>
      <c r="T30" s="402">
        <v>345.76348547717845</v>
      </c>
      <c r="U30" s="402">
        <v>368.8975332068311</v>
      </c>
      <c r="V30" s="443">
        <v>392.5419023804497</v>
      </c>
      <c r="W30" s="159"/>
      <c r="X30" s="159"/>
      <c r="Y30" s="16">
        <v>1999</v>
      </c>
      <c r="Z30" s="150">
        <f t="shared" si="2"/>
        <v>2.5993957904852603</v>
      </c>
      <c r="AA30" s="151">
        <f t="shared" si="3"/>
        <v>6.4718595382744608</v>
      </c>
      <c r="AB30" s="151">
        <f t="shared" si="4"/>
        <v>56.464190599625447</v>
      </c>
      <c r="AC30" s="151">
        <f t="shared" si="5"/>
        <v>40.339092408466954</v>
      </c>
      <c r="AD30" s="151">
        <f t="shared" si="6"/>
        <v>49.046272421815345</v>
      </c>
      <c r="AE30" s="151">
        <f t="shared" si="7"/>
        <v>39.274939624315778</v>
      </c>
      <c r="AF30" s="151">
        <f t="shared" si="8"/>
        <v>24.56222558389873</v>
      </c>
      <c r="AG30" s="151">
        <f t="shared" si="9"/>
        <v>39.942196118761089</v>
      </c>
      <c r="AH30" s="152">
        <f t="shared" si="10"/>
        <v>47.077567849571871</v>
      </c>
      <c r="AI30" s="202">
        <f t="shared" si="11"/>
        <v>305.77773993521498</v>
      </c>
      <c r="AJ30" s="198"/>
      <c r="AK30" s="49"/>
      <c r="AL30" s="197"/>
      <c r="AM30" s="197"/>
      <c r="AN30" s="198"/>
      <c r="AO30" s="198"/>
      <c r="AP30" s="198"/>
      <c r="CE30" s="6"/>
      <c r="CN30" s="4"/>
    </row>
    <row r="31" spans="1:92" ht="11.25" customHeight="1">
      <c r="A31" s="287">
        <v>2000</v>
      </c>
      <c r="B31" s="194">
        <f>49000/1000000</f>
        <v>4.9000000000000002E-2</v>
      </c>
      <c r="C31" s="195">
        <f>8000/1000000</f>
        <v>8.0000000000000002E-3</v>
      </c>
      <c r="D31" s="195">
        <f>81000/1000000</f>
        <v>8.1000000000000003E-2</v>
      </c>
      <c r="E31" s="195">
        <f>2049000/1000000</f>
        <v>2.0489999999999999</v>
      </c>
      <c r="F31" s="195">
        <f>2022000/1000000</f>
        <v>2.0219999999999998</v>
      </c>
      <c r="G31" s="195">
        <v>2.2090000000000001</v>
      </c>
      <c r="H31" s="195">
        <v>1.2010000000000001</v>
      </c>
      <c r="I31" s="195">
        <v>2.2330000000000001</v>
      </c>
      <c r="J31" s="438">
        <v>3.2050000000000001</v>
      </c>
      <c r="K31" s="195"/>
      <c r="L31" s="121"/>
      <c r="M31" s="16">
        <v>2000</v>
      </c>
      <c r="N31" s="401">
        <v>148.68</v>
      </c>
      <c r="O31" s="402">
        <v>179.63698630136986</v>
      </c>
      <c r="P31" s="402">
        <v>249.61428571428573</v>
      </c>
      <c r="Q31" s="402">
        <v>305.53878406708594</v>
      </c>
      <c r="R31" s="402">
        <v>323.11538461538464</v>
      </c>
      <c r="S31" s="402">
        <v>351.10933940774487</v>
      </c>
      <c r="T31" s="402">
        <v>371.36458333333331</v>
      </c>
      <c r="U31" s="402">
        <v>392.68827930174564</v>
      </c>
      <c r="V31" s="443">
        <v>427.93054756412016</v>
      </c>
      <c r="W31" s="159"/>
      <c r="X31" s="159"/>
      <c r="Y31" s="16">
        <v>2000</v>
      </c>
      <c r="Z31" s="150">
        <f t="shared" si="2"/>
        <v>13.387585609544832</v>
      </c>
      <c r="AA31" s="151">
        <f t="shared" si="3"/>
        <v>5.9120873217466121</v>
      </c>
      <c r="AB31" s="151">
        <f t="shared" si="4"/>
        <v>13.022037096370871</v>
      </c>
      <c r="AC31" s="151">
        <f t="shared" si="5"/>
        <v>86.257525611684542</v>
      </c>
      <c r="AD31" s="151">
        <f t="shared" si="6"/>
        <v>44.55551929297723</v>
      </c>
      <c r="AE31" s="151">
        <f t="shared" si="7"/>
        <v>46.169847608233262</v>
      </c>
      <c r="AF31" s="151">
        <f t="shared" si="8"/>
        <v>30.437268476606409</v>
      </c>
      <c r="AG31" s="151">
        <f t="shared" si="9"/>
        <v>18.490508613930061</v>
      </c>
      <c r="AH31" s="152">
        <f t="shared" si="10"/>
        <v>61.675947326807488</v>
      </c>
      <c r="AI31" s="202">
        <f t="shared" si="11"/>
        <v>319.90832695790129</v>
      </c>
      <c r="AJ31" s="160"/>
      <c r="AK31" s="49"/>
      <c r="AL31" s="197"/>
      <c r="AM31" s="197"/>
      <c r="AN31" s="199"/>
      <c r="AO31" s="197"/>
      <c r="AP31" s="197"/>
      <c r="CE31" s="6"/>
      <c r="CN31" s="4"/>
    </row>
    <row r="32" spans="1:92" ht="11.25" customHeight="1">
      <c r="A32" s="287">
        <v>2001</v>
      </c>
      <c r="B32" s="194">
        <v>0</v>
      </c>
      <c r="C32" s="195">
        <v>3.7999999999999999E-2</v>
      </c>
      <c r="D32" s="195">
        <v>5.8000000000000003E-2</v>
      </c>
      <c r="E32" s="195">
        <v>0.63</v>
      </c>
      <c r="F32" s="195">
        <v>7.4020000000000001</v>
      </c>
      <c r="G32" s="195">
        <v>1.9570000000000001</v>
      </c>
      <c r="H32" s="195">
        <v>2.3809999999999998</v>
      </c>
      <c r="I32" s="195">
        <v>1.143</v>
      </c>
      <c r="J32" s="438">
        <v>1.56</v>
      </c>
      <c r="K32" s="195"/>
      <c r="L32" s="121"/>
      <c r="M32" s="16">
        <v>2001</v>
      </c>
      <c r="N32" s="401">
        <v>164.84375</v>
      </c>
      <c r="O32" s="402">
        <v>208.08281573498965</v>
      </c>
      <c r="P32" s="402">
        <v>248.11553784860558</v>
      </c>
      <c r="Q32" s="402">
        <v>312.02892561983469</v>
      </c>
      <c r="R32" s="402">
        <v>357.60477001703578</v>
      </c>
      <c r="S32" s="402">
        <v>383.63157894736844</v>
      </c>
      <c r="T32" s="402">
        <v>412.13386727688788</v>
      </c>
      <c r="U32" s="402">
        <v>430.50984682713346</v>
      </c>
      <c r="V32" s="443">
        <v>465.06729184877634</v>
      </c>
      <c r="W32" s="160"/>
      <c r="X32" s="160"/>
      <c r="Y32" s="16">
        <v>2001</v>
      </c>
      <c r="Z32" s="150">
        <f t="shared" si="2"/>
        <v>21.370708331159072</v>
      </c>
      <c r="AA32" s="151">
        <f t="shared" si="3"/>
        <v>37.203745645269876</v>
      </c>
      <c r="AB32" s="151">
        <f t="shared" si="4"/>
        <v>12.991298225842753</v>
      </c>
      <c r="AC32" s="151">
        <f t="shared" si="5"/>
        <v>18.617355211734708</v>
      </c>
      <c r="AD32" s="151">
        <f t="shared" si="6"/>
        <v>85.164088038502044</v>
      </c>
      <c r="AE32" s="151">
        <f t="shared" si="7"/>
        <v>38.653822822069316</v>
      </c>
      <c r="AF32" s="151">
        <f t="shared" si="8"/>
        <v>33.463397692096329</v>
      </c>
      <c r="AG32" s="151">
        <f t="shared" si="9"/>
        <v>21.656421892700731</v>
      </c>
      <c r="AH32" s="152">
        <f t="shared" si="10"/>
        <v>50.753155655311787</v>
      </c>
      <c r="AI32" s="202">
        <f t="shared" si="11"/>
        <v>319.87399351468662</v>
      </c>
      <c r="AJ32" s="160"/>
      <c r="AK32" s="49"/>
      <c r="AL32" s="197"/>
      <c r="AM32" s="197"/>
      <c r="AN32" s="199"/>
      <c r="AO32" s="197"/>
      <c r="AP32" s="197"/>
      <c r="CE32" s="6"/>
      <c r="CN32" s="4"/>
    </row>
    <row r="33" spans="1:92" ht="11.25" customHeight="1">
      <c r="A33" s="287">
        <v>2002</v>
      </c>
      <c r="B33" s="194">
        <v>0</v>
      </c>
      <c r="C33" s="195">
        <v>0.09</v>
      </c>
      <c r="D33" s="195">
        <v>0.71799999999999997</v>
      </c>
      <c r="E33" s="195">
        <v>0.68600000000000005</v>
      </c>
      <c r="F33" s="195">
        <v>1.6040000000000001</v>
      </c>
      <c r="G33" s="195">
        <v>4.3380000000000001</v>
      </c>
      <c r="H33" s="195">
        <v>1.8069999999999999</v>
      </c>
      <c r="I33" s="195">
        <v>1.2070000000000001</v>
      </c>
      <c r="J33" s="438">
        <v>1.361</v>
      </c>
      <c r="K33" s="195"/>
      <c r="L33" s="121"/>
      <c r="M33" s="16">
        <v>2002</v>
      </c>
      <c r="N33" s="401">
        <v>173.09195402298852</v>
      </c>
      <c r="O33" s="402">
        <v>208.74957888826501</v>
      </c>
      <c r="P33" s="402">
        <v>259.27477203647419</v>
      </c>
      <c r="Q33" s="402">
        <v>308.76315789473682</v>
      </c>
      <c r="R33" s="402">
        <v>364.78468899521533</v>
      </c>
      <c r="S33" s="402">
        <v>409.52499999999998</v>
      </c>
      <c r="T33" s="402">
        <v>432.15486725663715</v>
      </c>
      <c r="U33" s="402">
        <v>453.06779661016947</v>
      </c>
      <c r="V33" s="443">
        <v>480.96427404767689</v>
      </c>
      <c r="W33" s="200"/>
      <c r="X33" s="200"/>
      <c r="Y33" s="16">
        <v>2002</v>
      </c>
      <c r="Z33" s="150">
        <f t="shared" si="2"/>
        <v>7.1411488036113422</v>
      </c>
      <c r="AA33" s="151">
        <f t="shared" si="3"/>
        <v>49.624793961119728</v>
      </c>
      <c r="AB33" s="151">
        <f t="shared" si="4"/>
        <v>74.431917379030892</v>
      </c>
      <c r="AC33" s="151">
        <f t="shared" si="5"/>
        <v>18.313856222478542</v>
      </c>
      <c r="AD33" s="151">
        <f t="shared" si="6"/>
        <v>17.117220659987648</v>
      </c>
      <c r="AE33" s="151">
        <f t="shared" si="7"/>
        <v>60.182548778100916</v>
      </c>
      <c r="AF33" s="151">
        <f t="shared" si="8"/>
        <v>23.623866862150056</v>
      </c>
      <c r="AG33" s="151">
        <f t="shared" si="9"/>
        <v>19.01446662022115</v>
      </c>
      <c r="AH33" s="152">
        <f t="shared" si="10"/>
        <v>40.455794336149921</v>
      </c>
      <c r="AI33" s="202">
        <f t="shared" si="11"/>
        <v>309.90561362285018</v>
      </c>
      <c r="AJ33" s="160"/>
      <c r="AK33" s="49"/>
      <c r="AL33" s="197"/>
      <c r="AM33" s="197"/>
      <c r="AN33" s="199"/>
      <c r="AO33" s="197"/>
      <c r="AP33" s="197"/>
      <c r="CE33" s="6"/>
      <c r="CN33" s="4"/>
    </row>
    <row r="34" spans="1:92" ht="11.25" customHeight="1">
      <c r="A34" s="287">
        <v>2003</v>
      </c>
      <c r="B34" s="194">
        <v>0</v>
      </c>
      <c r="C34" s="195">
        <v>3.2000000000000001E-2</v>
      </c>
      <c r="D34" s="195">
        <v>1.4419999999999999</v>
      </c>
      <c r="E34" s="195">
        <v>4.6539999999999999</v>
      </c>
      <c r="F34" s="195">
        <v>1.5449999999999999</v>
      </c>
      <c r="G34" s="195">
        <v>1.774</v>
      </c>
      <c r="H34" s="195">
        <v>2.6320000000000001</v>
      </c>
      <c r="I34" s="195">
        <v>1.016</v>
      </c>
      <c r="J34" s="438">
        <v>1.538</v>
      </c>
      <c r="K34" s="195"/>
      <c r="L34" s="121"/>
      <c r="M34" s="16">
        <v>2003</v>
      </c>
      <c r="N34" s="401">
        <v>196</v>
      </c>
      <c r="O34" s="402">
        <v>226.16666666666666</v>
      </c>
      <c r="P34" s="402">
        <v>272.38357487922707</v>
      </c>
      <c r="Q34" s="402">
        <v>320.50369375419746</v>
      </c>
      <c r="R34" s="402">
        <v>372.69747899159665</v>
      </c>
      <c r="S34" s="402">
        <v>429.06006006006004</v>
      </c>
      <c r="T34" s="402">
        <v>465.74041811846689</v>
      </c>
      <c r="U34" s="402">
        <v>490.73180076628353</v>
      </c>
      <c r="V34" s="443">
        <v>523.67686419166751</v>
      </c>
      <c r="W34" s="7"/>
      <c r="X34" s="294"/>
      <c r="Y34" s="16">
        <v>2003</v>
      </c>
      <c r="Z34" s="150">
        <f t="shared" si="2"/>
        <v>2.4593456265308258</v>
      </c>
      <c r="AA34" s="151">
        <f t="shared" si="3"/>
        <v>19.415097170080742</v>
      </c>
      <c r="AB34" s="151">
        <f t="shared" si="4"/>
        <v>99.778933568960241</v>
      </c>
      <c r="AC34" s="151">
        <f t="shared" si="5"/>
        <v>91.813188488713322</v>
      </c>
      <c r="AD34" s="151">
        <f t="shared" si="6"/>
        <v>15.760426409760536</v>
      </c>
      <c r="AE34" s="151">
        <f t="shared" si="7"/>
        <v>12.004502823859566</v>
      </c>
      <c r="AF34" s="151">
        <f t="shared" si="8"/>
        <v>37.576286698240679</v>
      </c>
      <c r="AG34" s="151">
        <f t="shared" si="9"/>
        <v>14.377622630972244</v>
      </c>
      <c r="AH34" s="152">
        <f t="shared" si="10"/>
        <v>35.913726692147023</v>
      </c>
      <c r="AI34" s="201">
        <f t="shared" si="11"/>
        <v>329.09913010926516</v>
      </c>
      <c r="AJ34" s="7"/>
      <c r="AK34" s="49"/>
      <c r="AN34" s="110"/>
      <c r="CE34" s="6"/>
      <c r="CN34" s="4"/>
    </row>
    <row r="35" spans="1:92" ht="11.25" customHeight="1">
      <c r="A35" s="287">
        <v>2004</v>
      </c>
      <c r="B35" s="150">
        <v>0</v>
      </c>
      <c r="C35" s="151">
        <v>0</v>
      </c>
      <c r="D35" s="151">
        <v>0.104</v>
      </c>
      <c r="E35" s="151">
        <v>1.419</v>
      </c>
      <c r="F35" s="151">
        <v>2.8839999999999999</v>
      </c>
      <c r="G35" s="151">
        <v>1.391</v>
      </c>
      <c r="H35" s="151">
        <v>1.887</v>
      </c>
      <c r="I35" s="151">
        <v>1.018</v>
      </c>
      <c r="J35" s="438">
        <v>1.9279999999999999</v>
      </c>
      <c r="K35" s="151"/>
      <c r="L35" s="121"/>
      <c r="M35" s="16">
        <v>2004</v>
      </c>
      <c r="N35" s="395">
        <v>163.5</v>
      </c>
      <c r="O35" s="396">
        <v>238.54545454545453</v>
      </c>
      <c r="P35" s="396">
        <v>273.06703910614527</v>
      </c>
      <c r="Q35" s="396">
        <v>303.6816425120773</v>
      </c>
      <c r="R35" s="396">
        <v>352.28487394957983</v>
      </c>
      <c r="S35" s="396">
        <v>394.84302325581393</v>
      </c>
      <c r="T35" s="396">
        <v>447.28744939271257</v>
      </c>
      <c r="U35" s="396">
        <v>479.18518518518516</v>
      </c>
      <c r="V35" s="443">
        <v>505.16988377749169</v>
      </c>
      <c r="W35" s="7"/>
      <c r="X35" s="294"/>
      <c r="Y35" s="16">
        <v>2004</v>
      </c>
      <c r="Z35" s="150">
        <f t="shared" si="2"/>
        <v>2.0586563303194989</v>
      </c>
      <c r="AA35" s="151">
        <f t="shared" si="3"/>
        <v>7.1455001578898187</v>
      </c>
      <c r="AB35" s="151">
        <f t="shared" si="4"/>
        <v>41.416628411602602</v>
      </c>
      <c r="AC35" s="151">
        <f t="shared" si="5"/>
        <v>126.94830144955343</v>
      </c>
      <c r="AD35" s="151">
        <f t="shared" si="6"/>
        <v>81.793153165103291</v>
      </c>
      <c r="AE35" s="151">
        <f t="shared" si="7"/>
        <v>11.445279580342401</v>
      </c>
      <c r="AF35" s="151">
        <f t="shared" si="8"/>
        <v>7.237537522521575</v>
      </c>
      <c r="AG35" s="151">
        <f t="shared" si="9"/>
        <v>23.988764016495971</v>
      </c>
      <c r="AH35" s="152">
        <f t="shared" si="10"/>
        <v>30.483484484830459</v>
      </c>
      <c r="AI35" s="201">
        <f t="shared" si="11"/>
        <v>332.51730511865907</v>
      </c>
      <c r="AJ35" s="7"/>
      <c r="AK35" s="49"/>
      <c r="AN35" s="110"/>
      <c r="CE35" s="6"/>
      <c r="CN35" s="4"/>
    </row>
    <row r="36" spans="1:92" ht="11.25" customHeight="1">
      <c r="A36" s="287">
        <v>2005</v>
      </c>
      <c r="B36" s="150">
        <v>0</v>
      </c>
      <c r="C36" s="151">
        <v>0</v>
      </c>
      <c r="D36" s="151">
        <v>3.7222168494373729E-2</v>
      </c>
      <c r="E36" s="151">
        <v>0.97584282257243748</v>
      </c>
      <c r="F36" s="151">
        <v>4.9797602219115751</v>
      </c>
      <c r="G36" s="151">
        <v>4.3121515480209327</v>
      </c>
      <c r="H36" s="151">
        <v>1.0796933602272945</v>
      </c>
      <c r="I36" s="151">
        <v>0.8434458085655403</v>
      </c>
      <c r="J36" s="438">
        <v>1.049518</v>
      </c>
      <c r="K36" s="151"/>
      <c r="L36" s="121"/>
      <c r="M36" s="16">
        <v>2005</v>
      </c>
      <c r="N36" s="395">
        <v>188.5</v>
      </c>
      <c r="O36" s="396">
        <v>225</v>
      </c>
      <c r="P36" s="396">
        <v>286.77777777777777</v>
      </c>
      <c r="Q36" s="396">
        <v>304.88742964352718</v>
      </c>
      <c r="R36" s="396">
        <v>340.4741758241758</v>
      </c>
      <c r="S36" s="396">
        <v>380.19926199261994</v>
      </c>
      <c r="T36" s="396">
        <v>420.58108108108109</v>
      </c>
      <c r="U36" s="396">
        <v>455.78095238095239</v>
      </c>
      <c r="V36" s="443">
        <v>482.9214691261796</v>
      </c>
      <c r="W36" s="7"/>
      <c r="X36" s="294"/>
      <c r="Y36" s="16">
        <v>2005</v>
      </c>
      <c r="Z36" s="150">
        <f t="shared" si="2"/>
        <v>6.0127137776059589</v>
      </c>
      <c r="AA36" s="151">
        <f t="shared" si="3"/>
        <v>7.5150897234829044</v>
      </c>
      <c r="AB36" s="151">
        <f t="shared" si="4"/>
        <v>16.889415269205056</v>
      </c>
      <c r="AC36" s="151">
        <f t="shared" si="5"/>
        <v>59.087688492171921</v>
      </c>
      <c r="AD36" s="151">
        <f t="shared" si="6"/>
        <v>132.22403255743728</v>
      </c>
      <c r="AE36" s="151">
        <f t="shared" si="7"/>
        <v>71.772153541400286</v>
      </c>
      <c r="AF36" s="151">
        <f t="shared" si="8"/>
        <v>8.2606167459303617</v>
      </c>
      <c r="AG36" s="151">
        <f t="shared" si="9"/>
        <v>4.0205718973929221</v>
      </c>
      <c r="AH36" s="152">
        <f t="shared" si="10"/>
        <v>36.903205664256156</v>
      </c>
      <c r="AI36" s="201">
        <f t="shared" si="11"/>
        <v>342.6854876688829</v>
      </c>
      <c r="AJ36" s="7"/>
      <c r="AK36" s="49"/>
      <c r="AN36" s="110"/>
      <c r="CE36" s="6"/>
      <c r="CN36" s="4"/>
    </row>
    <row r="37" spans="1:92" ht="11.25" customHeight="1">
      <c r="A37" s="287">
        <v>2006</v>
      </c>
      <c r="B37" s="150">
        <v>0.68393347717342512</v>
      </c>
      <c r="C37" s="151">
        <v>1.4533586389935282</v>
      </c>
      <c r="D37" s="151">
        <v>0.35280979919018124</v>
      </c>
      <c r="E37" s="151">
        <v>0.81205638073499897</v>
      </c>
      <c r="F37" s="151">
        <v>5.2251726699389405</v>
      </c>
      <c r="G37" s="151">
        <v>4.9211617624563635</v>
      </c>
      <c r="H37" s="151">
        <v>2.1996402189475015</v>
      </c>
      <c r="I37" s="151">
        <v>0.24120020069746823</v>
      </c>
      <c r="J37" s="438">
        <v>0.92864500000000005</v>
      </c>
      <c r="K37" s="151"/>
      <c r="L37" s="121"/>
      <c r="M37" s="16">
        <v>2006</v>
      </c>
      <c r="N37" s="395">
        <v>186.22222222222223</v>
      </c>
      <c r="O37" s="396">
        <v>242.18430034129693</v>
      </c>
      <c r="P37" s="396">
        <v>283.12446351931328</v>
      </c>
      <c r="Q37" s="396">
        <v>344.02415458937196</v>
      </c>
      <c r="R37" s="396">
        <v>381.05583250249254</v>
      </c>
      <c r="S37" s="396">
        <v>417.71333964049194</v>
      </c>
      <c r="T37" s="396">
        <v>475.53583617747438</v>
      </c>
      <c r="U37" s="396">
        <v>508.86956521739131</v>
      </c>
      <c r="V37" s="443">
        <v>545.10912440807431</v>
      </c>
      <c r="X37" s="293"/>
      <c r="Y37" s="16">
        <v>2006</v>
      </c>
      <c r="Z37" s="150">
        <f t="shared" si="2"/>
        <v>6.7924034330855623</v>
      </c>
      <c r="AA37" s="151">
        <f t="shared" si="3"/>
        <v>21.541240227589554</v>
      </c>
      <c r="AB37" s="151">
        <f t="shared" si="4"/>
        <v>19.503871946930683</v>
      </c>
      <c r="AC37" s="151">
        <f t="shared" si="5"/>
        <v>27.040678643941181</v>
      </c>
      <c r="AD37" s="151">
        <f t="shared" si="6"/>
        <v>71.037103302464757</v>
      </c>
      <c r="AE37" s="151">
        <f t="shared" si="7"/>
        <v>136.19228610956159</v>
      </c>
      <c r="AF37" s="151">
        <f t="shared" si="8"/>
        <v>66.795606359504177</v>
      </c>
      <c r="AG37" s="151">
        <f t="shared" si="9"/>
        <v>6.6635999006507687</v>
      </c>
      <c r="AH37" s="152">
        <f t="shared" si="10"/>
        <v>33.288466972084201</v>
      </c>
      <c r="AI37" s="201">
        <f t="shared" si="11"/>
        <v>388.85525689581249</v>
      </c>
      <c r="AJ37" s="7"/>
      <c r="AK37" s="49"/>
      <c r="AN37" s="110"/>
      <c r="CE37" s="6"/>
      <c r="CN37" s="4"/>
    </row>
    <row r="38" spans="1:92" ht="11.25" customHeight="1">
      <c r="A38" s="287">
        <v>2007</v>
      </c>
      <c r="B38" s="150">
        <v>0</v>
      </c>
      <c r="C38" s="151">
        <v>0</v>
      </c>
      <c r="D38" s="151">
        <v>0.21803960963779564</v>
      </c>
      <c r="E38" s="151">
        <v>0.21803960963779567</v>
      </c>
      <c r="F38" s="151">
        <v>0.77525194537882902</v>
      </c>
      <c r="G38" s="151">
        <v>2.8587415485844323</v>
      </c>
      <c r="H38" s="151">
        <v>3.2948207678600236</v>
      </c>
      <c r="I38" s="151">
        <v>0.50875908915485657</v>
      </c>
      <c r="J38" s="438">
        <v>0.46030599999999999</v>
      </c>
      <c r="K38" s="151"/>
      <c r="L38" s="121"/>
      <c r="M38" s="16">
        <v>2007</v>
      </c>
      <c r="N38" s="395">
        <v>179.5625</v>
      </c>
      <c r="O38" s="396">
        <v>237.61111111111111</v>
      </c>
      <c r="P38" s="396">
        <v>296.57323232323233</v>
      </c>
      <c r="Q38" s="396">
        <v>331.50793650793651</v>
      </c>
      <c r="R38" s="396">
        <v>385.22651933701655</v>
      </c>
      <c r="S38" s="396">
        <v>415.17424242424244</v>
      </c>
      <c r="T38" s="396">
        <v>458.96954314720813</v>
      </c>
      <c r="U38" s="396">
        <v>495.81818181818181</v>
      </c>
      <c r="V38" s="443">
        <v>546.80756850804698</v>
      </c>
      <c r="X38" s="293"/>
      <c r="Y38" s="16">
        <v>2007</v>
      </c>
      <c r="Z38" s="150">
        <f t="shared" si="2"/>
        <v>7.4210601207228475</v>
      </c>
      <c r="AA38" s="151">
        <f t="shared" si="3"/>
        <v>23.288827737999721</v>
      </c>
      <c r="AB38" s="151">
        <f t="shared" si="4"/>
        <v>51.980283475478998</v>
      </c>
      <c r="AC38" s="151">
        <f t="shared" si="5"/>
        <v>29.081247948940049</v>
      </c>
      <c r="AD38" s="151">
        <f t="shared" si="6"/>
        <v>27.431742301703029</v>
      </c>
      <c r="AE38" s="151">
        <f t="shared" si="7"/>
        <v>58.72978462364015</v>
      </c>
      <c r="AF38" s="151">
        <f t="shared" si="8"/>
        <v>107.57037802221249</v>
      </c>
      <c r="AG38" s="151">
        <f t="shared" si="9"/>
        <v>49.302692656921543</v>
      </c>
      <c r="AH38" s="152">
        <f t="shared" si="10"/>
        <v>27.989457858934529</v>
      </c>
      <c r="AI38" s="201">
        <f t="shared" si="11"/>
        <v>382.79547474655334</v>
      </c>
      <c r="AJ38" s="7"/>
      <c r="AK38" s="49"/>
      <c r="AN38" s="110"/>
      <c r="CE38" s="6"/>
      <c r="CN38" s="4"/>
    </row>
    <row r="39" spans="1:92" ht="11.25" customHeight="1">
      <c r="A39" s="287">
        <v>2008</v>
      </c>
      <c r="B39" s="150">
        <v>0</v>
      </c>
      <c r="C39" s="151">
        <v>6.0752445636181943E-2</v>
      </c>
      <c r="D39" s="151">
        <v>1.0241490271964357</v>
      </c>
      <c r="E39" s="151">
        <v>1.5949108262657645</v>
      </c>
      <c r="F39" s="151">
        <v>1.2723169905337719</v>
      </c>
      <c r="G39" s="151">
        <v>1.6608214526945544</v>
      </c>
      <c r="H39" s="151">
        <v>2.3546346533500153</v>
      </c>
      <c r="I39" s="151">
        <v>2.1274907603816242</v>
      </c>
      <c r="J39" s="438">
        <v>0.72992999999999997</v>
      </c>
      <c r="K39" s="151"/>
      <c r="L39" s="121"/>
      <c r="M39" s="16">
        <v>2008</v>
      </c>
      <c r="N39" s="395">
        <v>178.724770642202</v>
      </c>
      <c r="O39" s="396">
        <v>233.59579078520409</v>
      </c>
      <c r="P39" s="396">
        <v>291.71352074966535</v>
      </c>
      <c r="Q39" s="396">
        <v>326.15346155410253</v>
      </c>
      <c r="R39" s="396">
        <v>356.9336870026525</v>
      </c>
      <c r="S39" s="396">
        <v>402.96686931945288</v>
      </c>
      <c r="T39" s="396">
        <v>428.99905838041434</v>
      </c>
      <c r="U39" s="396">
        <v>449.02090301003346</v>
      </c>
      <c r="V39" s="443">
        <v>480.33371452086823</v>
      </c>
      <c r="X39" s="293"/>
      <c r="Y39" s="16">
        <v>2008</v>
      </c>
      <c r="Z39" s="150">
        <f t="shared" si="2"/>
        <v>12.894036371425834</v>
      </c>
      <c r="AA39" s="151">
        <f t="shared" si="3"/>
        <v>23.028856327051052</v>
      </c>
      <c r="AB39" s="151">
        <f t="shared" si="4"/>
        <v>50.424541977999269</v>
      </c>
      <c r="AC39" s="151">
        <f t="shared" si="5"/>
        <v>65.097852843303841</v>
      </c>
      <c r="AD39" s="151">
        <f t="shared" si="6"/>
        <v>25.803019055954817</v>
      </c>
      <c r="AE39" s="151">
        <f t="shared" si="7"/>
        <v>20.469713416968343</v>
      </c>
      <c r="AF39" s="151">
        <f t="shared" si="8"/>
        <v>38.084505273564368</v>
      </c>
      <c r="AG39" s="151">
        <f t="shared" si="9"/>
        <v>66.699451126487716</v>
      </c>
      <c r="AH39" s="152">
        <f t="shared" si="10"/>
        <v>46.311032204160924</v>
      </c>
      <c r="AI39" s="201">
        <f t="shared" si="11"/>
        <v>348.81300859691618</v>
      </c>
      <c r="AJ39" s="7"/>
      <c r="AK39" s="49"/>
      <c r="AN39" s="110"/>
      <c r="CE39" s="6"/>
      <c r="CN39" s="4"/>
    </row>
    <row r="40" spans="1:92" ht="11.25" customHeight="1">
      <c r="A40" s="287">
        <v>2009</v>
      </c>
      <c r="B40" s="150">
        <v>0</v>
      </c>
      <c r="C40" s="151">
        <v>3.1381239795064124E-2</v>
      </c>
      <c r="D40" s="151">
        <v>0.22847923697760522</v>
      </c>
      <c r="E40" s="151">
        <v>0.94653557884513373</v>
      </c>
      <c r="F40" s="151">
        <v>1.6709276968455211</v>
      </c>
      <c r="G40" s="151">
        <v>1.2153441019343645</v>
      </c>
      <c r="H40" s="151">
        <v>1.184100350043706</v>
      </c>
      <c r="I40" s="151">
        <v>1.2686085835903096</v>
      </c>
      <c r="J40" s="438">
        <v>2.227392</v>
      </c>
      <c r="K40" s="151"/>
      <c r="L40" s="121"/>
      <c r="M40" s="16">
        <v>2009</v>
      </c>
      <c r="N40" s="395">
        <v>157</v>
      </c>
      <c r="O40" s="396">
        <v>212</v>
      </c>
      <c r="P40" s="396">
        <v>280</v>
      </c>
      <c r="Q40" s="396">
        <v>336</v>
      </c>
      <c r="R40" s="396">
        <v>373</v>
      </c>
      <c r="S40" s="396">
        <v>405</v>
      </c>
      <c r="T40" s="396">
        <v>453</v>
      </c>
      <c r="U40" s="396">
        <v>476</v>
      </c>
      <c r="V40" s="443">
        <v>502.74370751396094</v>
      </c>
      <c r="W40" s="112"/>
      <c r="X40" s="112"/>
      <c r="Y40" s="16">
        <v>2009</v>
      </c>
      <c r="Z40" s="150">
        <f t="shared" si="2"/>
        <v>17.844835485862745</v>
      </c>
      <c r="AA40" s="151">
        <f t="shared" si="3"/>
        <v>33.209847838556556</v>
      </c>
      <c r="AB40" s="151">
        <f t="shared" si="4"/>
        <v>44.091101493726846</v>
      </c>
      <c r="AC40" s="151">
        <f t="shared" si="5"/>
        <v>58.870598526403775</v>
      </c>
      <c r="AD40" s="151">
        <f t="shared" si="6"/>
        <v>53.620307038892648</v>
      </c>
      <c r="AE40" s="151">
        <f t="shared" si="7"/>
        <v>17.985933895494334</v>
      </c>
      <c r="AF40" s="151">
        <f t="shared" si="8"/>
        <v>12.056225888337549</v>
      </c>
      <c r="AG40" s="151">
        <f t="shared" si="9"/>
        <v>22.408018402988315</v>
      </c>
      <c r="AH40" s="152">
        <f t="shared" si="10"/>
        <v>67.948992304346049</v>
      </c>
      <c r="AI40" s="201">
        <f t="shared" si="11"/>
        <v>328.03586087460877</v>
      </c>
      <c r="AJ40" s="7"/>
      <c r="AK40" s="49"/>
      <c r="AN40" s="110"/>
      <c r="CE40" s="6"/>
      <c r="CN40" s="4"/>
    </row>
    <row r="41" spans="1:92" ht="11.25" customHeight="1">
      <c r="A41" s="287">
        <v>2010</v>
      </c>
      <c r="B41" s="155">
        <v>6.6185943069200448E-2</v>
      </c>
      <c r="C41" s="156">
        <v>0.62737026055764977</v>
      </c>
      <c r="D41" s="156">
        <v>1.3269144603962963</v>
      </c>
      <c r="E41" s="156">
        <v>3.7863147485149078</v>
      </c>
      <c r="F41" s="156">
        <v>4.1166036649855551</v>
      </c>
      <c r="G41" s="156">
        <v>2.7351948506621615</v>
      </c>
      <c r="H41" s="156">
        <v>1.509129503584109</v>
      </c>
      <c r="I41" s="156">
        <v>1.2178069540108136</v>
      </c>
      <c r="J41" s="438">
        <v>1.5923879999999999</v>
      </c>
      <c r="K41" s="156"/>
      <c r="L41" s="121"/>
      <c r="M41" s="16">
        <v>2010</v>
      </c>
      <c r="N41" s="403">
        <v>190.20610687022901</v>
      </c>
      <c r="O41" s="404">
        <v>217.689522342065</v>
      </c>
      <c r="P41" s="404">
        <v>277.65477214101497</v>
      </c>
      <c r="Q41" s="404">
        <v>338.52462380301</v>
      </c>
      <c r="R41" s="404">
        <v>391.359497645212</v>
      </c>
      <c r="S41" s="404">
        <v>424.77263374485602</v>
      </c>
      <c r="T41" s="404">
        <v>474.55937499999999</v>
      </c>
      <c r="U41" s="404">
        <v>497.30888030888002</v>
      </c>
      <c r="V41" s="443">
        <v>520.25542437053355</v>
      </c>
      <c r="X41" s="293"/>
      <c r="Y41" s="16">
        <v>2010</v>
      </c>
      <c r="Z41" s="150">
        <f t="shared" si="2"/>
        <v>13.102359508857377</v>
      </c>
      <c r="AA41" s="151">
        <f t="shared" si="3"/>
        <v>48.890544299058746</v>
      </c>
      <c r="AB41" s="151">
        <f t="shared" si="4"/>
        <v>63.486504628237675</v>
      </c>
      <c r="AC41" s="151">
        <f t="shared" si="5"/>
        <v>50.162943686246429</v>
      </c>
      <c r="AD41" s="151">
        <f t="shared" si="6"/>
        <v>46.307622586490275</v>
      </c>
      <c r="AE41" s="151">
        <f t="shared" si="7"/>
        <v>35.939793016044497</v>
      </c>
      <c r="AF41" s="151">
        <f t="shared" si="8"/>
        <v>10.696442285700451</v>
      </c>
      <c r="AG41" s="151">
        <f t="shared" si="9"/>
        <v>6.222525007478688</v>
      </c>
      <c r="AH41" s="152">
        <f t="shared" si="10"/>
        <v>47.710616950552577</v>
      </c>
      <c r="AI41" s="201">
        <f t="shared" si="11"/>
        <v>322.51935196866668</v>
      </c>
      <c r="AJ41" s="7"/>
      <c r="AK41" s="49"/>
      <c r="AN41" s="110"/>
      <c r="CE41" s="6"/>
      <c r="CN41" s="4"/>
    </row>
    <row r="42" spans="1:92" ht="11.25" customHeight="1">
      <c r="A42" s="287">
        <v>2011</v>
      </c>
      <c r="B42" s="155">
        <v>8.9999999999999993E-3</v>
      </c>
      <c r="C42" s="156">
        <v>5.7000000000000002E-2</v>
      </c>
      <c r="D42" s="156">
        <v>0.433</v>
      </c>
      <c r="E42" s="156">
        <v>1.2210000000000001</v>
      </c>
      <c r="F42" s="156">
        <v>1.8620000000000001</v>
      </c>
      <c r="G42" s="156">
        <v>1.5569999999999999</v>
      </c>
      <c r="H42" s="156">
        <v>1.03</v>
      </c>
      <c r="I42" s="156">
        <v>0.68600000000000005</v>
      </c>
      <c r="J42" s="438">
        <v>0.76400000000000001</v>
      </c>
      <c r="K42" s="156"/>
      <c r="L42" s="121"/>
      <c r="M42" s="16">
        <v>2011</v>
      </c>
      <c r="N42" s="403">
        <v>203</v>
      </c>
      <c r="O42" s="404">
        <v>237</v>
      </c>
      <c r="P42" s="404">
        <v>261</v>
      </c>
      <c r="Q42" s="404">
        <v>313</v>
      </c>
      <c r="R42" s="404">
        <v>369</v>
      </c>
      <c r="S42" s="404">
        <v>416</v>
      </c>
      <c r="T42" s="404">
        <v>445</v>
      </c>
      <c r="U42" s="404">
        <v>477</v>
      </c>
      <c r="V42" s="443">
        <v>505.26794053556569</v>
      </c>
      <c r="X42" s="293"/>
      <c r="Y42" s="16">
        <v>2011</v>
      </c>
      <c r="Z42" s="150">
        <f t="shared" si="2"/>
        <v>9.955814560842251</v>
      </c>
      <c r="AA42" s="151">
        <f t="shared" si="3"/>
        <v>32.814803620490785</v>
      </c>
      <c r="AB42" s="151">
        <f t="shared" si="4"/>
        <v>86.632959209434915</v>
      </c>
      <c r="AC42" s="151">
        <f t="shared" si="5"/>
        <v>67.431284889525585</v>
      </c>
      <c r="AD42" s="151">
        <f t="shared" si="6"/>
        <v>35.363249663453161</v>
      </c>
      <c r="AE42" s="151">
        <f t="shared" si="7"/>
        <v>27.204964709623592</v>
      </c>
      <c r="AF42" s="151">
        <f t="shared" si="8"/>
        <v>18.960803697213063</v>
      </c>
      <c r="AG42" s="151">
        <f t="shared" si="9"/>
        <v>4.7803009766864566</v>
      </c>
      <c r="AH42" s="152">
        <f t="shared" si="10"/>
        <v>25.906588993985935</v>
      </c>
      <c r="AI42" s="201">
        <f t="shared" si="11"/>
        <v>309.05077032125575</v>
      </c>
      <c r="AJ42" s="7"/>
      <c r="AK42" s="49"/>
      <c r="AN42" s="110"/>
      <c r="CE42" s="6"/>
      <c r="CN42" s="4"/>
    </row>
    <row r="43" spans="1:92" ht="11.25" customHeight="1">
      <c r="A43" s="287">
        <v>2012</v>
      </c>
      <c r="B43" s="157">
        <v>4.1272189633596258E-3</v>
      </c>
      <c r="C43" s="158">
        <v>0.11428605223039173</v>
      </c>
      <c r="D43" s="158">
        <v>0.52757069240061361</v>
      </c>
      <c r="E43" s="158">
        <v>1.6905871689555001</v>
      </c>
      <c r="F43" s="158">
        <v>2.2055746532013374</v>
      </c>
      <c r="G43" s="158">
        <v>1.7927776587325384</v>
      </c>
      <c r="H43" s="158">
        <v>1.1612675803089842</v>
      </c>
      <c r="I43" s="158">
        <v>0.74829141468717675</v>
      </c>
      <c r="J43" s="438">
        <v>0.63640099999999999</v>
      </c>
      <c r="K43" s="158"/>
      <c r="L43" s="121"/>
      <c r="M43" s="16">
        <v>2012</v>
      </c>
      <c r="N43" s="405">
        <v>206.8125</v>
      </c>
      <c r="O43" s="406">
        <v>228.76043956044001</v>
      </c>
      <c r="P43" s="406">
        <v>269.17640692640703</v>
      </c>
      <c r="Q43" s="406">
        <v>293.75625363583498</v>
      </c>
      <c r="R43" s="406">
        <v>337.86258503401399</v>
      </c>
      <c r="S43" s="406">
        <v>376.96100278551501</v>
      </c>
      <c r="T43" s="406">
        <v>420.3</v>
      </c>
      <c r="U43" s="406">
        <v>424.51428571428602</v>
      </c>
      <c r="V43" s="443">
        <v>491.6781553051739</v>
      </c>
      <c r="X43" s="293"/>
      <c r="Y43" s="16">
        <v>2012</v>
      </c>
      <c r="Z43" s="150">
        <f t="shared" si="2"/>
        <v>5.4338606918424492</v>
      </c>
      <c r="AA43" s="151">
        <f t="shared" si="3"/>
        <v>23.910409944338813</v>
      </c>
      <c r="AB43" s="151">
        <f t="shared" si="4"/>
        <v>58.700623324829898</v>
      </c>
      <c r="AC43" s="151">
        <f t="shared" si="5"/>
        <v>99.191692560543189</v>
      </c>
      <c r="AD43" s="151">
        <f t="shared" si="6"/>
        <v>53.346728219847336</v>
      </c>
      <c r="AE43" s="151">
        <f t="shared" si="7"/>
        <v>22.866624647750921</v>
      </c>
      <c r="AF43" s="151">
        <f t="shared" si="8"/>
        <v>15.678339366903947</v>
      </c>
      <c r="AG43" s="151">
        <f t="shared" si="9"/>
        <v>10.171094019342226</v>
      </c>
      <c r="AH43" s="152">
        <f t="shared" si="10"/>
        <v>16.542596107825688</v>
      </c>
      <c r="AI43" s="201">
        <f t="shared" si="11"/>
        <v>305.84196888322447</v>
      </c>
      <c r="AK43" s="49"/>
      <c r="CE43" s="6"/>
      <c r="CN43" s="4"/>
    </row>
    <row r="44" spans="1:92" ht="11.25" customHeight="1">
      <c r="A44" s="287">
        <v>2013</v>
      </c>
      <c r="B44" s="155">
        <v>6.5979053140510502E-3</v>
      </c>
      <c r="C44" s="156">
        <v>0.10987756147669393</v>
      </c>
      <c r="D44" s="156">
        <v>0.68638911173461215</v>
      </c>
      <c r="E44" s="156">
        <v>3.2786158893653155</v>
      </c>
      <c r="F44" s="156">
        <v>5.0316350035732045</v>
      </c>
      <c r="G44" s="156">
        <v>3.3473974646726536</v>
      </c>
      <c r="H44" s="156">
        <v>2.5008621763402332</v>
      </c>
      <c r="I44" s="156">
        <v>1.4086248888026416</v>
      </c>
      <c r="J44" s="438">
        <v>1.2607919999999999</v>
      </c>
      <c r="K44" s="156"/>
      <c r="L44" s="121"/>
      <c r="M44" s="16">
        <v>2013</v>
      </c>
      <c r="N44" s="403">
        <v>273.09090909090901</v>
      </c>
      <c r="O44" s="404">
        <v>284.23200000000003</v>
      </c>
      <c r="P44" s="404">
        <v>296.43141153081501</v>
      </c>
      <c r="Q44" s="404">
        <v>329.64197530864197</v>
      </c>
      <c r="R44" s="404">
        <v>356.99015586546398</v>
      </c>
      <c r="S44" s="404">
        <v>397.020952380952</v>
      </c>
      <c r="T44" s="404">
        <v>443.75285171102701</v>
      </c>
      <c r="U44" s="404">
        <v>476.58730158730202</v>
      </c>
      <c r="V44" s="443">
        <v>519.52721359746067</v>
      </c>
      <c r="W44" s="112"/>
      <c r="X44" s="112"/>
      <c r="Y44" s="16">
        <v>2013</v>
      </c>
      <c r="Z44" s="150">
        <f t="shared" si="2"/>
        <v>8.4014437703488465</v>
      </c>
      <c r="AA44" s="151">
        <f t="shared" si="3"/>
        <v>17.234651393054286</v>
      </c>
      <c r="AB44" s="151">
        <f t="shared" si="4"/>
        <v>53.074776500840152</v>
      </c>
      <c r="AC44" s="151">
        <f t="shared" si="5"/>
        <v>80.254904125653894</v>
      </c>
      <c r="AD44" s="151">
        <f t="shared" si="6"/>
        <v>98.257740004944495</v>
      </c>
      <c r="AE44" s="151">
        <f t="shared" si="7"/>
        <v>44.97221072816123</v>
      </c>
      <c r="AF44" s="151">
        <f t="shared" si="8"/>
        <v>17.101030314603747</v>
      </c>
      <c r="AG44" s="151">
        <f t="shared" si="9"/>
        <v>11.107308018578282</v>
      </c>
      <c r="AH44" s="152">
        <f t="shared" si="10"/>
        <v>18.566143034627967</v>
      </c>
      <c r="AI44" s="201">
        <f t="shared" si="11"/>
        <v>348.9702078908129</v>
      </c>
      <c r="AK44" s="49"/>
      <c r="CE44" s="6"/>
      <c r="CN44" s="4"/>
    </row>
    <row r="45" spans="1:92" ht="11.25" customHeight="1">
      <c r="A45" s="287">
        <v>2014</v>
      </c>
      <c r="B45" s="155">
        <v>8.6781018234293239E-2</v>
      </c>
      <c r="C45" s="156">
        <v>0.48539836482410476</v>
      </c>
      <c r="D45" s="156">
        <v>1.4626918490500846</v>
      </c>
      <c r="E45" s="156">
        <v>2.9701843079480166</v>
      </c>
      <c r="F45" s="156">
        <v>4.8190551769795347</v>
      </c>
      <c r="G45" s="156">
        <v>2.5097013324822286</v>
      </c>
      <c r="H45" s="156">
        <v>0.970600820421189</v>
      </c>
      <c r="I45" s="156">
        <v>0.36180258340167926</v>
      </c>
      <c r="J45" s="438">
        <v>0.110482</v>
      </c>
      <c r="K45" s="156"/>
      <c r="L45" s="121"/>
      <c r="M45" s="16">
        <v>2014</v>
      </c>
      <c r="N45" s="403">
        <v>234.30303030303</v>
      </c>
      <c r="O45" s="404">
        <v>247.52</v>
      </c>
      <c r="P45" s="404">
        <v>310.93837535014001</v>
      </c>
      <c r="Q45" s="404">
        <v>331.100490196078</v>
      </c>
      <c r="R45" s="404">
        <v>366.95642201834897</v>
      </c>
      <c r="S45" s="404">
        <v>384.44991212653798</v>
      </c>
      <c r="T45" s="404">
        <v>442.652777777778</v>
      </c>
      <c r="U45" s="404">
        <v>508.22580645161298</v>
      </c>
      <c r="V45" s="443">
        <v>541.11662034082417</v>
      </c>
      <c r="W45" s="112"/>
      <c r="X45" s="112"/>
      <c r="Y45" s="16">
        <v>2014</v>
      </c>
      <c r="Z45" s="150">
        <f t="shared" si="2"/>
        <v>5.4559071575096496</v>
      </c>
      <c r="AA45" s="151">
        <f t="shared" si="3"/>
        <v>19.38089865142458</v>
      </c>
      <c r="AB45" s="151">
        <f t="shared" si="4"/>
        <v>35.514493797467274</v>
      </c>
      <c r="AC45" s="151">
        <f t="shared" si="5"/>
        <v>72.301443802719035</v>
      </c>
      <c r="AD45" s="151">
        <f t="shared" si="6"/>
        <v>78.198807367414688</v>
      </c>
      <c r="AE45" s="151">
        <f t="shared" si="7"/>
        <v>81.687664951906143</v>
      </c>
      <c r="AF45" s="151">
        <f t="shared" si="8"/>
        <v>34.519005059058834</v>
      </c>
      <c r="AG45" s="151">
        <f t="shared" si="9"/>
        <v>12.345237218651954</v>
      </c>
      <c r="AH45" s="152">
        <f t="shared" si="10"/>
        <v>20.549644202700271</v>
      </c>
      <c r="AI45" s="201">
        <f t="shared" si="11"/>
        <v>359.95310220885244</v>
      </c>
      <c r="AK45" s="49"/>
      <c r="CE45" s="6"/>
      <c r="CN45" s="4"/>
    </row>
    <row r="46" spans="1:92" ht="11.25" customHeight="1">
      <c r="A46" s="384">
        <v>2015</v>
      </c>
      <c r="B46" s="155">
        <v>5.6643877147643058E-3</v>
      </c>
      <c r="C46" s="156">
        <v>7.4964756432511076E-2</v>
      </c>
      <c r="D46" s="156">
        <v>0.27733035239985587</v>
      </c>
      <c r="E46" s="156">
        <v>0.36032920310656641</v>
      </c>
      <c r="F46" s="156">
        <v>0.63316159635286617</v>
      </c>
      <c r="G46" s="156">
        <v>0.58736282963410869</v>
      </c>
      <c r="H46" s="156">
        <v>0.494948021426873</v>
      </c>
      <c r="I46" s="156">
        <v>0.14744763208012168</v>
      </c>
      <c r="J46" s="438">
        <v>4.9617000000000001E-2</v>
      </c>
      <c r="K46" s="155"/>
      <c r="L46" s="139"/>
      <c r="M46" s="16">
        <v>2015</v>
      </c>
      <c r="N46" s="403">
        <v>220.27118644067801</v>
      </c>
      <c r="O46" s="404">
        <v>257.69064748201401</v>
      </c>
      <c r="P46" s="404">
        <v>298.261848341232</v>
      </c>
      <c r="Q46" s="404">
        <v>350.814641744548</v>
      </c>
      <c r="R46" s="404">
        <v>383.752427184466</v>
      </c>
      <c r="S46" s="404">
        <v>405.90108892922001</v>
      </c>
      <c r="T46" s="404">
        <v>418.50680272108798</v>
      </c>
      <c r="U46" s="404">
        <v>454.466135458167</v>
      </c>
      <c r="V46" s="443">
        <v>493.52608401084001</v>
      </c>
      <c r="W46" s="112"/>
      <c r="X46" s="112"/>
      <c r="Y46" s="300">
        <v>2015</v>
      </c>
      <c r="Z46" s="150">
        <f t="shared" si="2"/>
        <v>3.380368213703929</v>
      </c>
      <c r="AA46" s="151">
        <f t="shared" si="3"/>
        <v>15.908142065485611</v>
      </c>
      <c r="AB46" s="151">
        <f t="shared" si="4"/>
        <v>45.734576899932613</v>
      </c>
      <c r="AC46" s="151">
        <f t="shared" si="5"/>
        <v>50.379901917899716</v>
      </c>
      <c r="AD46" s="151">
        <f t="shared" si="6"/>
        <v>76.091003806072251</v>
      </c>
      <c r="AE46" s="151">
        <f t="shared" si="7"/>
        <v>68.585634127827319</v>
      </c>
      <c r="AF46" s="151">
        <f t="shared" si="8"/>
        <v>65.742433805508497</v>
      </c>
      <c r="AG46" s="151">
        <f t="shared" si="9"/>
        <v>25.817485290590486</v>
      </c>
      <c r="AH46" s="152">
        <f t="shared" si="10"/>
        <v>22.122572768026536</v>
      </c>
      <c r="AI46" s="201">
        <f t="shared" si="11"/>
        <v>373.76211889504691</v>
      </c>
      <c r="AK46" s="49"/>
      <c r="CE46" s="6"/>
      <c r="CN46" s="4"/>
    </row>
    <row r="47" spans="1:92" s="289" customFormat="1" ht="11.25" customHeight="1">
      <c r="A47" s="287">
        <v>2016</v>
      </c>
      <c r="B47" s="390">
        <f>[3]Sheet1!$P$11/1000</f>
        <v>3.4378259727437823E-4</v>
      </c>
      <c r="C47" s="390">
        <f>[3]Sheet1!$P$12/1000</f>
        <v>3.0759764777882458E-3</v>
      </c>
      <c r="D47" s="390">
        <f>[3]Sheet1!$P$13/1000</f>
        <v>1.2029098251033396E-2</v>
      </c>
      <c r="E47" s="390">
        <f>[3]Sheet1!$P$14/1000</f>
        <v>2.9813265473872304E-2</v>
      </c>
      <c r="F47" s="390">
        <f>[3]Sheet1!$P$15/1000</f>
        <v>4.7818126117651467E-2</v>
      </c>
      <c r="G47" s="390">
        <f>[3]Sheet1!$P$16/1000</f>
        <v>3.6442941414300149E-2</v>
      </c>
      <c r="H47" s="390">
        <f>[3]Sheet1!$P$17/1000</f>
        <v>2.5974573246100096E-2</v>
      </c>
      <c r="I47" s="390">
        <f>[3]Sheet1!$P$18/1000</f>
        <v>1.2977983883952098E-2</v>
      </c>
      <c r="J47" s="439">
        <f>SUM([3]Sheet1!$P$19:$P$22)/1000</f>
        <v>7.8426710508738146E-3</v>
      </c>
      <c r="K47" s="393" t="s">
        <v>161</v>
      </c>
      <c r="L47" s="139"/>
      <c r="M47" s="300">
        <v>2016</v>
      </c>
      <c r="N47" s="407">
        <f>AVERAGE(N46,N48)</f>
        <v>206.56852004960751</v>
      </c>
      <c r="O47" s="407">
        <f t="shared" ref="O47:V47" si="12">AVERAGE(O46,O48)</f>
        <v>257.82413730032897</v>
      </c>
      <c r="P47" s="407">
        <f t="shared" si="12"/>
        <v>303.88481825161296</v>
      </c>
      <c r="Q47" s="407">
        <f t="shared" si="12"/>
        <v>345.79698136610102</v>
      </c>
      <c r="R47" s="407">
        <f t="shared" si="12"/>
        <v>372.98609731316299</v>
      </c>
      <c r="S47" s="407">
        <f t="shared" si="12"/>
        <v>401.545656749947</v>
      </c>
      <c r="T47" s="407">
        <f t="shared" si="12"/>
        <v>414.09457783113203</v>
      </c>
      <c r="U47" s="407">
        <f t="shared" si="12"/>
        <v>444.019347412461</v>
      </c>
      <c r="V47" s="407">
        <f t="shared" si="12"/>
        <v>479.73179200541983</v>
      </c>
      <c r="W47" s="160" t="s">
        <v>161</v>
      </c>
      <c r="X47" s="160"/>
      <c r="Y47" s="300">
        <v>2016</v>
      </c>
      <c r="Z47" s="150">
        <f t="shared" ref="Z47:Z48" si="13">N47*N93</f>
        <v>2.0287163337399843</v>
      </c>
      <c r="AA47" s="151">
        <f t="shared" ref="AA47:AA48" si="14">O47*O93</f>
        <v>10.785324855800376</v>
      </c>
      <c r="AB47" s="151">
        <f t="shared" ref="AB47:AB48" si="15">P47*P93</f>
        <v>37.775928255777046</v>
      </c>
      <c r="AC47" s="151">
        <f t="shared" ref="AC47:AC48" si="16">Q47*Q93</f>
        <v>68.937629503003464</v>
      </c>
      <c r="AD47" s="151">
        <f t="shared" ref="AD47:AD48" si="17">R47*R93</f>
        <v>50.468465261319572</v>
      </c>
      <c r="AE47" s="151">
        <f t="shared" ref="AE47:AE48" si="18">S47*S93</f>
        <v>66.707837315060772</v>
      </c>
      <c r="AF47" s="151">
        <f t="shared" ref="AF47:AF48" si="19">T47*T93</f>
        <v>53.498882211546778</v>
      </c>
      <c r="AG47" s="151">
        <f t="shared" ref="AG47:AG48" si="20">U47*U93</f>
        <v>52.659717422544517</v>
      </c>
      <c r="AH47" s="152">
        <f t="shared" ref="AH47:AH48" si="21">V47*V93</f>
        <v>36.195109671172872</v>
      </c>
      <c r="AI47" s="201">
        <f t="shared" ref="AI47:AI48" si="22">SUM(Z47:AH47)</f>
        <v>379.05761082996543</v>
      </c>
      <c r="AJ47" s="293"/>
      <c r="AK47" s="316"/>
      <c r="AL47" s="293"/>
      <c r="AM47" s="293"/>
      <c r="AN47" s="293"/>
      <c r="AO47" s="293"/>
      <c r="AP47" s="293"/>
      <c r="AQ47" s="293"/>
      <c r="AR47" s="293"/>
      <c r="AS47" s="293"/>
      <c r="AT47" s="293"/>
      <c r="AU47" s="293"/>
      <c r="AV47" s="293"/>
      <c r="AW47" s="293"/>
      <c r="AX47" s="293"/>
      <c r="AY47" s="293"/>
      <c r="AZ47" s="293"/>
      <c r="BA47" s="293"/>
      <c r="BB47" s="293"/>
      <c r="BC47" s="293"/>
      <c r="BD47" s="293"/>
      <c r="BE47" s="293"/>
      <c r="BF47" s="293"/>
      <c r="BG47" s="293"/>
      <c r="BH47" s="293"/>
      <c r="BI47" s="293"/>
      <c r="BJ47" s="293"/>
      <c r="BK47" s="293"/>
      <c r="BL47" s="293"/>
      <c r="BM47" s="293"/>
      <c r="BN47" s="293"/>
      <c r="BO47" s="293"/>
      <c r="BP47" s="293"/>
      <c r="BQ47" s="293"/>
      <c r="BR47" s="293"/>
      <c r="BS47" s="293"/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1"/>
      <c r="CG47" s="291"/>
      <c r="CH47" s="291"/>
      <c r="CI47" s="291"/>
      <c r="CJ47" s="291"/>
      <c r="CK47" s="291"/>
      <c r="CL47" s="291"/>
      <c r="CM47" s="291"/>
      <c r="CN47" s="291"/>
    </row>
    <row r="48" spans="1:92" s="289" customFormat="1" ht="11.25" customHeight="1">
      <c r="A48" s="384">
        <v>2017</v>
      </c>
      <c r="B48" s="390">
        <f>'[4]Gillnet Biomass'!$Y$18/1000</f>
        <v>1.3033448261547485E-3</v>
      </c>
      <c r="C48" s="390">
        <f>'[4]Gillnet Biomass'!$Y$19/1000</f>
        <v>1.2524800692173429E-2</v>
      </c>
      <c r="D48" s="390">
        <f>'[4]Gillnet Biomass'!$Y$20/1000</f>
        <v>8.8819670920779747E-2</v>
      </c>
      <c r="E48" s="390">
        <f>'[4]Gillnet Biomass'!$Y$21/1000</f>
        <v>0.33186589916197251</v>
      </c>
      <c r="F48" s="390">
        <f>'[4]Gillnet Biomass'!$Y$22/1000</f>
        <v>0.66001485760778</v>
      </c>
      <c r="G48" s="390">
        <f>'[4]Gillnet Biomass'!$Y$23/1000</f>
        <v>0.67274401675548312</v>
      </c>
      <c r="H48" s="390">
        <f>'[4]Gillnet Biomass'!$Y$24/1000</f>
        <v>0.58479020060302289</v>
      </c>
      <c r="I48" s="390">
        <f>'[4]Gillnet Biomass'!$Y$25/1000</f>
        <v>0.34612334983321907</v>
      </c>
      <c r="J48" s="439">
        <f>SUM('[4]Gillnet Biomass'!$Y$26:$Y$29)/1000</f>
        <v>0.14905562282534857</v>
      </c>
      <c r="K48" s="391"/>
      <c r="L48" s="139"/>
      <c r="M48" s="300">
        <v>2017</v>
      </c>
      <c r="N48" s="407">
        <f>'[5]2017 purse seine gillnet WAA fr'!$C$15</f>
        <v>192.86585365853699</v>
      </c>
      <c r="O48" s="407">
        <f>'[5]2017 purse seine gillnet WAA fr'!$C$16</f>
        <v>257.95762711864398</v>
      </c>
      <c r="P48" s="407">
        <f>'[5]2017 purse seine gillnet WAA fr'!$C$17</f>
        <v>309.50778816199397</v>
      </c>
      <c r="Q48" s="407">
        <f>'[5]2017 purse seine gillnet WAA fr'!$C$18</f>
        <v>340.77932098765399</v>
      </c>
      <c r="R48" s="407">
        <f>'[5]2017 purse seine gillnet WAA fr'!$C$19</f>
        <v>362.21976744185997</v>
      </c>
      <c r="S48" s="407">
        <f>'[5]2017 purse seine gillnet WAA fr'!$C$20</f>
        <v>397.19022457067399</v>
      </c>
      <c r="T48" s="407">
        <f>'[5]2017 purse seine gillnet WAA fr'!$C$21</f>
        <v>409.68235294117602</v>
      </c>
      <c r="U48" s="407">
        <f>'[5]2017 purse seine gillnet WAA fr'!$C$22</f>
        <v>433.572559366755</v>
      </c>
      <c r="V48" s="409">
        <f>SUMPRODUCT('[5]2017 purse seine gillnet WAA fr'!$C$23:$C$28,'[5]2017 purse seine gillnet WAA fr'!$D$23:$D$28)/SUM('[5]2017 purse seine gillnet WAA fr'!$D$23:$D$28)</f>
        <v>465.93749999999972</v>
      </c>
      <c r="W48" s="112"/>
      <c r="X48" s="112"/>
      <c r="Y48" s="300">
        <v>2017</v>
      </c>
      <c r="Z48" s="150">
        <f t="shared" si="13"/>
        <v>7.403204443597283</v>
      </c>
      <c r="AA48" s="151">
        <f t="shared" si="14"/>
        <v>6.9319862826778005</v>
      </c>
      <c r="AB48" s="151">
        <f t="shared" si="15"/>
        <v>26.243220644908536</v>
      </c>
      <c r="AC48" s="151">
        <f t="shared" si="16"/>
        <v>55.782310600982377</v>
      </c>
      <c r="AD48" s="151">
        <f t="shared" si="17"/>
        <v>69.423462314597614</v>
      </c>
      <c r="AE48" s="151">
        <f t="shared" si="18"/>
        <v>46.151987437691709</v>
      </c>
      <c r="AF48" s="151">
        <f t="shared" si="19"/>
        <v>53.483849589721551</v>
      </c>
      <c r="AG48" s="151">
        <f t="shared" si="20"/>
        <v>43.434364770129214</v>
      </c>
      <c r="AH48" s="152">
        <f t="shared" si="21"/>
        <v>68.808169624949869</v>
      </c>
      <c r="AI48" s="201">
        <f t="shared" si="22"/>
        <v>377.66255570925591</v>
      </c>
      <c r="AJ48" s="293"/>
      <c r="AK48" s="316"/>
      <c r="AL48" s="293"/>
      <c r="AM48" s="293"/>
      <c r="AN48" s="293"/>
      <c r="AO48" s="293"/>
      <c r="AP48" s="293"/>
      <c r="AQ48" s="293"/>
      <c r="AR48" s="293"/>
      <c r="AS48" s="293"/>
      <c r="AT48" s="293"/>
      <c r="AU48" s="293"/>
      <c r="AV48" s="293"/>
      <c r="AW48" s="293"/>
      <c r="AX48" s="293"/>
      <c r="AY48" s="293"/>
      <c r="AZ48" s="293"/>
      <c r="BA48" s="293"/>
      <c r="BB48" s="293"/>
      <c r="BC48" s="293"/>
      <c r="BD48" s="293"/>
      <c r="BE48" s="293"/>
      <c r="BF48" s="293"/>
      <c r="BG48" s="293"/>
      <c r="BH48" s="293"/>
      <c r="BI48" s="293"/>
      <c r="BJ48" s="293"/>
      <c r="BK48" s="293"/>
      <c r="BL48" s="293"/>
      <c r="BM48" s="293"/>
      <c r="BN48" s="293"/>
      <c r="BO48" s="293"/>
      <c r="BP48" s="293"/>
      <c r="BQ48" s="293"/>
      <c r="BR48" s="293"/>
      <c r="BS48" s="293"/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1"/>
      <c r="CG48" s="291"/>
      <c r="CH48" s="291"/>
      <c r="CI48" s="291"/>
      <c r="CJ48" s="291"/>
      <c r="CK48" s="291"/>
      <c r="CL48" s="291"/>
      <c r="CM48" s="291"/>
      <c r="CN48" s="291"/>
    </row>
    <row r="49" spans="1:91" s="289" customFormat="1" ht="11.25" customHeight="1">
      <c r="A49" s="300"/>
      <c r="B49" s="156"/>
      <c r="C49" s="156"/>
      <c r="D49" s="156"/>
      <c r="E49" s="156"/>
      <c r="F49" s="156"/>
      <c r="G49" s="156"/>
      <c r="H49" s="156"/>
      <c r="I49" s="156"/>
      <c r="J49" s="383"/>
      <c r="K49" s="297"/>
      <c r="L49" s="293"/>
      <c r="M49" s="300">
        <v>2018</v>
      </c>
      <c r="N49" s="444">
        <f>AVERAGE(N46,N48)</f>
        <v>206.56852004960751</v>
      </c>
      <c r="O49" s="444">
        <f t="shared" ref="O49:V49" si="23">AVERAGE(O46,O48)</f>
        <v>257.82413730032897</v>
      </c>
      <c r="P49" s="444">
        <f t="shared" si="23"/>
        <v>303.88481825161296</v>
      </c>
      <c r="Q49" s="444">
        <f t="shared" si="23"/>
        <v>345.79698136610102</v>
      </c>
      <c r="R49" s="444">
        <f t="shared" si="23"/>
        <v>372.98609731316299</v>
      </c>
      <c r="S49" s="444">
        <f t="shared" si="23"/>
        <v>401.545656749947</v>
      </c>
      <c r="T49" s="444">
        <f t="shared" si="23"/>
        <v>414.09457783113203</v>
      </c>
      <c r="U49" s="444">
        <f t="shared" si="23"/>
        <v>444.019347412461</v>
      </c>
      <c r="V49" s="444">
        <f t="shared" si="23"/>
        <v>479.73179200541983</v>
      </c>
      <c r="W49" s="112"/>
      <c r="X49" s="300"/>
      <c r="Y49" s="151"/>
      <c r="Z49" s="151"/>
      <c r="AA49" s="151"/>
      <c r="AB49" s="151"/>
      <c r="AC49" s="151"/>
      <c r="AD49" s="151"/>
      <c r="AE49" s="151"/>
      <c r="AF49" s="151"/>
      <c r="AG49" s="151"/>
      <c r="AH49" s="201"/>
      <c r="AI49" s="293"/>
      <c r="AJ49" s="316"/>
      <c r="AK49" s="293"/>
      <c r="AL49" s="293"/>
      <c r="AM49" s="293"/>
      <c r="AN49" s="293"/>
      <c r="AO49" s="293"/>
      <c r="AP49" s="293"/>
      <c r="AQ49" s="293"/>
      <c r="AR49" s="293"/>
      <c r="AS49" s="293"/>
      <c r="AT49" s="293"/>
      <c r="AU49" s="293"/>
      <c r="AV49" s="293"/>
      <c r="AW49" s="293"/>
      <c r="AX49" s="293"/>
      <c r="AY49" s="293"/>
      <c r="AZ49" s="293"/>
      <c r="BA49" s="293"/>
      <c r="BB49" s="293"/>
      <c r="BC49" s="293"/>
      <c r="BD49" s="293"/>
      <c r="BE49" s="293"/>
      <c r="BF49" s="293"/>
      <c r="BG49" s="293"/>
      <c r="BH49" s="293"/>
      <c r="BI49" s="293"/>
      <c r="BJ49" s="293"/>
      <c r="BK49" s="293"/>
      <c r="BL49" s="293"/>
      <c r="BM49" s="293"/>
      <c r="BN49" s="293"/>
      <c r="BO49" s="293"/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1"/>
      <c r="CF49" s="291"/>
      <c r="CG49" s="291"/>
      <c r="CH49" s="291"/>
      <c r="CI49" s="291"/>
      <c r="CJ49" s="291"/>
      <c r="CK49" s="291"/>
      <c r="CL49" s="291"/>
      <c r="CM49" s="291"/>
    </row>
    <row r="50" spans="1:91" ht="14.25">
      <c r="A50" s="17" t="s">
        <v>80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112"/>
      <c r="X50" s="300"/>
      <c r="Y50" s="298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1:91" ht="14.25">
      <c r="A51" s="17" t="s">
        <v>120</v>
      </c>
      <c r="B51" s="15"/>
      <c r="C51" s="15"/>
      <c r="D51" s="118" t="s">
        <v>122</v>
      </c>
      <c r="E51" s="299"/>
      <c r="F51" s="299"/>
      <c r="G51" s="15"/>
      <c r="H51" s="15"/>
      <c r="I51" s="15"/>
      <c r="J51" s="15"/>
      <c r="K51" s="13"/>
      <c r="L51" s="55"/>
      <c r="M51" s="16"/>
      <c r="N51" s="18"/>
      <c r="O51" s="301" t="s">
        <v>125</v>
      </c>
      <c r="P51" s="18"/>
      <c r="Q51" s="18"/>
      <c r="R51" s="18"/>
      <c r="S51" s="18"/>
      <c r="T51" s="18"/>
      <c r="U51" s="18"/>
      <c r="V51" s="19"/>
      <c r="W51" s="112"/>
      <c r="X51" s="74"/>
      <c r="Y51" s="16"/>
      <c r="Z51" s="16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110"/>
    </row>
    <row r="52" spans="1:91" ht="11.25" customHeight="1" thickBot="1">
      <c r="A52" s="56" t="s">
        <v>83</v>
      </c>
      <c r="B52" s="20"/>
      <c r="C52" s="20"/>
      <c r="D52" s="392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382" t="s">
        <v>159</v>
      </c>
      <c r="P52" s="58"/>
      <c r="Q52" s="57"/>
      <c r="R52" s="59"/>
      <c r="S52" s="60"/>
      <c r="T52" s="60"/>
      <c r="U52" s="60"/>
      <c r="V52" s="60"/>
      <c r="W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100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91" ht="11.25" customHeight="1" thickTop="1">
      <c r="A53" s="16" t="s">
        <v>10</v>
      </c>
      <c r="B53" s="6">
        <f>1.2/100</f>
        <v>1.2E-2</v>
      </c>
      <c r="L53" s="7"/>
      <c r="N53" s="62"/>
      <c r="O53" s="62"/>
      <c r="P53" s="62"/>
      <c r="Q53" s="62"/>
      <c r="R53" s="62"/>
      <c r="S53" s="62"/>
      <c r="T53" s="62"/>
      <c r="U53" s="62"/>
      <c r="V53" s="62"/>
      <c r="W53" s="168"/>
      <c r="X53" s="169" t="s">
        <v>12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100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91" ht="11.25" customHeight="1">
      <c r="A54" s="254" t="s">
        <v>13</v>
      </c>
      <c r="B54" s="253"/>
      <c r="C54" s="253"/>
      <c r="D54" s="253"/>
      <c r="E54" s="7"/>
      <c r="F54" s="7"/>
      <c r="G54" s="16" t="s">
        <v>14</v>
      </c>
      <c r="H54" s="7"/>
      <c r="I54" s="16" t="s">
        <v>76</v>
      </c>
      <c r="J54" s="7"/>
      <c r="K54" s="255" t="s">
        <v>16</v>
      </c>
      <c r="L54" s="25"/>
      <c r="M54" s="53" t="s">
        <v>17</v>
      </c>
      <c r="N54" s="7"/>
      <c r="O54" s="7"/>
      <c r="P54" s="7"/>
      <c r="Q54" s="7"/>
      <c r="R54" s="7"/>
      <c r="S54" s="7"/>
      <c r="T54" s="16" t="s">
        <v>14</v>
      </c>
      <c r="U54" s="7"/>
      <c r="V54" s="7"/>
      <c r="W54" s="212" t="s">
        <v>18</v>
      </c>
      <c r="X54" s="213" t="s">
        <v>16</v>
      </c>
      <c r="Z54" s="75" t="s">
        <v>19</v>
      </c>
      <c r="AA54" s="7"/>
      <c r="AB54" s="7"/>
      <c r="AC54" s="7"/>
      <c r="AD54" s="7"/>
      <c r="AE54" s="7"/>
      <c r="AF54" s="16" t="s">
        <v>14</v>
      </c>
      <c r="AG54" s="7"/>
      <c r="AH54" s="7"/>
      <c r="AI54" s="7"/>
      <c r="AJ54" s="7"/>
      <c r="AK54" s="7"/>
      <c r="AL54" s="10"/>
      <c r="AM54" s="7"/>
      <c r="AQ54" s="7"/>
      <c r="AR54" s="16" t="s">
        <v>14</v>
      </c>
      <c r="AS54" s="7"/>
      <c r="AT54" s="7"/>
      <c r="AU54" s="7"/>
      <c r="AW54" s="7"/>
      <c r="AX54" s="7"/>
      <c r="AY54" s="7"/>
      <c r="AZ54" s="7"/>
      <c r="BB54" s="7"/>
      <c r="BC54" s="7"/>
      <c r="BD54" s="7"/>
      <c r="BE54" s="7"/>
      <c r="BF54" s="7"/>
      <c r="BG54" s="16"/>
      <c r="BH54" s="7"/>
      <c r="BI54" s="7"/>
      <c r="BJ54" s="7"/>
      <c r="BL54" s="293" t="s">
        <v>129</v>
      </c>
      <c r="BM54" s="293"/>
      <c r="BN54" s="293"/>
      <c r="BO54" s="293"/>
      <c r="BP54" s="293"/>
      <c r="BQ54" s="293"/>
      <c r="BR54" s="293"/>
      <c r="BS54" s="293"/>
      <c r="BT54" s="293"/>
      <c r="BU54" s="293"/>
      <c r="BV54" s="293"/>
    </row>
    <row r="55" spans="1:91" ht="11.25" customHeight="1" thickBot="1">
      <c r="A55" s="7" t="s">
        <v>104</v>
      </c>
      <c r="B55" s="162"/>
      <c r="C55" s="7"/>
      <c r="D55" s="7"/>
      <c r="E55" s="146" t="s">
        <v>8</v>
      </c>
      <c r="F55" s="7"/>
      <c r="G55" s="7"/>
      <c r="H55" s="7"/>
      <c r="I55" s="10"/>
      <c r="J55" s="7"/>
      <c r="K55" s="255" t="s">
        <v>81</v>
      </c>
      <c r="L55" s="25"/>
      <c r="M55" s="61" t="s">
        <v>88</v>
      </c>
      <c r="N55" s="162"/>
      <c r="O55" s="7"/>
      <c r="P55" s="7"/>
      <c r="Q55" s="146" t="s">
        <v>8</v>
      </c>
      <c r="R55" s="7"/>
      <c r="S55" s="7"/>
      <c r="T55" s="7"/>
      <c r="U55" s="10"/>
      <c r="V55" s="7"/>
      <c r="W55" s="212" t="s">
        <v>21</v>
      </c>
      <c r="X55" s="213" t="s">
        <v>20</v>
      </c>
      <c r="Z55" s="7"/>
      <c r="AA55" s="251" t="s">
        <v>89</v>
      </c>
      <c r="AB55" s="7"/>
      <c r="AC55" s="7"/>
      <c r="AD55" s="146" t="s">
        <v>8</v>
      </c>
      <c r="AE55" s="7"/>
      <c r="AF55" s="7"/>
      <c r="AG55" s="7"/>
      <c r="AH55" s="10"/>
      <c r="AI55" s="7"/>
      <c r="AJ55" s="7"/>
      <c r="AK55" s="7"/>
      <c r="AL55" s="10"/>
      <c r="AM55" s="7"/>
      <c r="AP55" s="38" t="s">
        <v>96</v>
      </c>
      <c r="AQ55" s="7"/>
      <c r="AR55" s="7"/>
      <c r="AS55" s="7"/>
      <c r="AT55" s="146" t="s">
        <v>8</v>
      </c>
      <c r="AU55" s="7"/>
      <c r="AV55" s="7"/>
      <c r="AW55" s="7"/>
      <c r="AX55" s="10"/>
      <c r="AY55" s="7"/>
      <c r="AZ55" s="7"/>
      <c r="BA55" s="38" t="s">
        <v>92</v>
      </c>
      <c r="BB55" s="7"/>
      <c r="BC55" s="7"/>
      <c r="BD55" s="7"/>
      <c r="BE55" s="146" t="s">
        <v>8</v>
      </c>
      <c r="BF55" s="7"/>
      <c r="BG55" s="7"/>
      <c r="BH55" s="7"/>
      <c r="BI55" s="10"/>
      <c r="BJ55" s="7"/>
      <c r="BL55" s="311" t="s">
        <v>128</v>
      </c>
      <c r="BM55" s="294"/>
      <c r="BN55" s="294"/>
      <c r="BO55" s="294"/>
      <c r="BP55" s="146" t="s">
        <v>8</v>
      </c>
      <c r="BQ55" s="294"/>
      <c r="BR55" s="294"/>
      <c r="BS55" s="294"/>
      <c r="BT55" s="295"/>
      <c r="BU55" s="294"/>
      <c r="BV55" s="293"/>
    </row>
    <row r="56" spans="1:91" ht="11.25" customHeight="1" thickBot="1">
      <c r="A56" s="175" t="s">
        <v>9</v>
      </c>
      <c r="B56" s="208">
        <v>4</v>
      </c>
      <c r="C56" s="209">
        <f t="shared" ref="C56:J56" si="24">+B56+1</f>
        <v>5</v>
      </c>
      <c r="D56" s="209">
        <f t="shared" si="24"/>
        <v>6</v>
      </c>
      <c r="E56" s="209">
        <f t="shared" si="24"/>
        <v>7</v>
      </c>
      <c r="F56" s="209">
        <f t="shared" si="24"/>
        <v>8</v>
      </c>
      <c r="G56" s="209">
        <f t="shared" si="24"/>
        <v>9</v>
      </c>
      <c r="H56" s="209">
        <f t="shared" si="24"/>
        <v>10</v>
      </c>
      <c r="I56" s="209">
        <f t="shared" si="24"/>
        <v>11</v>
      </c>
      <c r="J56" s="210">
        <f t="shared" si="24"/>
        <v>12</v>
      </c>
      <c r="K56" s="170" t="s">
        <v>22</v>
      </c>
      <c r="L56" s="25"/>
      <c r="M56" s="175" t="s">
        <v>9</v>
      </c>
      <c r="N56" s="269">
        <f>first_age</f>
        <v>4</v>
      </c>
      <c r="O56" s="270">
        <f t="shared" ref="O56:V56" si="25">N56+1</f>
        <v>5</v>
      </c>
      <c r="P56" s="270">
        <f t="shared" si="25"/>
        <v>6</v>
      </c>
      <c r="Q56" s="270">
        <f t="shared" si="25"/>
        <v>7</v>
      </c>
      <c r="R56" s="270">
        <f t="shared" si="25"/>
        <v>8</v>
      </c>
      <c r="S56" s="270">
        <f t="shared" si="25"/>
        <v>9</v>
      </c>
      <c r="T56" s="270">
        <f t="shared" si="25"/>
        <v>10</v>
      </c>
      <c r="U56" s="270">
        <f t="shared" si="25"/>
        <v>11</v>
      </c>
      <c r="V56" s="270">
        <f t="shared" si="25"/>
        <v>12</v>
      </c>
      <c r="W56" s="215" t="s">
        <v>16</v>
      </c>
      <c r="X56" s="216" t="s">
        <v>23</v>
      </c>
      <c r="Z56" s="175" t="s">
        <v>9</v>
      </c>
      <c r="AA56" s="269">
        <f>first_age</f>
        <v>4</v>
      </c>
      <c r="AB56" s="270">
        <f t="shared" ref="AB56:AI56" si="26">AA56+1</f>
        <v>5</v>
      </c>
      <c r="AC56" s="270">
        <f t="shared" si="26"/>
        <v>6</v>
      </c>
      <c r="AD56" s="270">
        <f t="shared" si="26"/>
        <v>7</v>
      </c>
      <c r="AE56" s="270">
        <f t="shared" si="26"/>
        <v>8</v>
      </c>
      <c r="AF56" s="270">
        <f t="shared" si="26"/>
        <v>9</v>
      </c>
      <c r="AG56" s="270">
        <f t="shared" si="26"/>
        <v>10</v>
      </c>
      <c r="AH56" s="270">
        <f t="shared" si="26"/>
        <v>11</v>
      </c>
      <c r="AI56" s="271">
        <f t="shared" si="26"/>
        <v>12</v>
      </c>
      <c r="AJ56" s="217" t="s">
        <v>16</v>
      </c>
      <c r="AK56" s="206" t="s">
        <v>24</v>
      </c>
      <c r="AL56" s="25"/>
      <c r="AP56" s="175" t="s">
        <v>9</v>
      </c>
      <c r="AQ56" s="269">
        <f>first_age</f>
        <v>4</v>
      </c>
      <c r="AR56" s="270">
        <f t="shared" ref="AR56" si="27">AQ56+1</f>
        <v>5</v>
      </c>
      <c r="AS56" s="270">
        <f t="shared" ref="AS56" si="28">AR56+1</f>
        <v>6</v>
      </c>
      <c r="AT56" s="270">
        <f t="shared" ref="AT56" si="29">AS56+1</f>
        <v>7</v>
      </c>
      <c r="AU56" s="270">
        <f t="shared" ref="AU56" si="30">AT56+1</f>
        <v>8</v>
      </c>
      <c r="AV56" s="270">
        <f t="shared" ref="AV56" si="31">AU56+1</f>
        <v>9</v>
      </c>
      <c r="AW56" s="270">
        <f t="shared" ref="AW56" si="32">AV56+1</f>
        <v>10</v>
      </c>
      <c r="AX56" s="270">
        <f t="shared" ref="AX56" si="33">AW56+1</f>
        <v>11</v>
      </c>
      <c r="AY56" s="271">
        <f t="shared" ref="AY56" si="34">AX56+1</f>
        <v>12</v>
      </c>
      <c r="AZ56" s="25"/>
      <c r="BA56" s="175" t="s">
        <v>9</v>
      </c>
      <c r="BB56" s="269">
        <f>first_age</f>
        <v>4</v>
      </c>
      <c r="BC56" s="270">
        <f t="shared" ref="BC56" si="35">BB56+1</f>
        <v>5</v>
      </c>
      <c r="BD56" s="270">
        <f t="shared" ref="BD56" si="36">BC56+1</f>
        <v>6</v>
      </c>
      <c r="BE56" s="270">
        <f t="shared" ref="BE56" si="37">BD56+1</f>
        <v>7</v>
      </c>
      <c r="BF56" s="270">
        <f t="shared" ref="BF56" si="38">BE56+1</f>
        <v>8</v>
      </c>
      <c r="BG56" s="270">
        <f t="shared" ref="BG56" si="39">BF56+1</f>
        <v>9</v>
      </c>
      <c r="BH56" s="270">
        <f t="shared" ref="BH56" si="40">BG56+1</f>
        <v>10</v>
      </c>
      <c r="BI56" s="270">
        <f t="shared" ref="BI56" si="41">BH56+1</f>
        <v>11</v>
      </c>
      <c r="BJ56" s="271">
        <f t="shared" ref="BJ56" si="42">BI56+1</f>
        <v>12</v>
      </c>
      <c r="BK56" s="6" t="s">
        <v>132</v>
      </c>
      <c r="BL56" s="175" t="s">
        <v>9</v>
      </c>
      <c r="BM56" s="269">
        <f>first_age</f>
        <v>4</v>
      </c>
      <c r="BN56" s="270">
        <f t="shared" ref="BN56:BU56" si="43">BM56+1</f>
        <v>5</v>
      </c>
      <c r="BO56" s="270">
        <f t="shared" si="43"/>
        <v>6</v>
      </c>
      <c r="BP56" s="270">
        <f t="shared" si="43"/>
        <v>7</v>
      </c>
      <c r="BQ56" s="270">
        <f t="shared" si="43"/>
        <v>8</v>
      </c>
      <c r="BR56" s="270">
        <f t="shared" si="43"/>
        <v>9</v>
      </c>
      <c r="BS56" s="270">
        <f t="shared" si="43"/>
        <v>10</v>
      </c>
      <c r="BT56" s="270">
        <f t="shared" si="43"/>
        <v>11</v>
      </c>
      <c r="BU56" s="271">
        <f t="shared" si="43"/>
        <v>12</v>
      </c>
      <c r="BV56" s="136" t="s">
        <v>130</v>
      </c>
      <c r="BW56" s="7"/>
      <c r="BX56" s="7"/>
      <c r="BY56" s="7"/>
      <c r="BZ56" s="7"/>
      <c r="CA56" s="7"/>
      <c r="CB56" s="7"/>
      <c r="CC56" s="7"/>
      <c r="CD56" s="7"/>
    </row>
    <row r="57" spans="1:91" ht="11.25" customHeight="1" thickTop="1">
      <c r="A57" s="261" t="s">
        <v>124</v>
      </c>
      <c r="B57" s="381">
        <v>8.5125300490664201E-3</v>
      </c>
      <c r="C57" s="82">
        <v>5.762834656041097E-3</v>
      </c>
      <c r="D57" s="82">
        <v>0.44510488359073996</v>
      </c>
      <c r="E57" s="82">
        <v>0.42654855599828762</v>
      </c>
      <c r="F57" s="82">
        <v>8.4022129285079197E-2</v>
      </c>
      <c r="G57" s="82">
        <v>3.6882141798663024E-3</v>
      </c>
      <c r="H57" s="82">
        <v>9.3851878684097865E-3</v>
      </c>
      <c r="I57" s="82">
        <v>5.3512036091810187E-3</v>
      </c>
      <c r="J57" s="82">
        <v>1.1624460763328614E-2</v>
      </c>
      <c r="K57" s="440">
        <v>18476</v>
      </c>
      <c r="L57" s="84"/>
      <c r="M57" s="16">
        <v>1980</v>
      </c>
      <c r="N57" s="447">
        <f>B313*B147/$W57</f>
        <v>3.8885146343056939E-2</v>
      </c>
      <c r="O57" s="448">
        <f t="shared" ref="O57:V57" si="44">C313*C147/$W57</f>
        <v>1.7330642884132236E-2</v>
      </c>
      <c r="P57" s="448">
        <f t="shared" si="44"/>
        <v>0.41827819735366062</v>
      </c>
      <c r="Q57" s="448">
        <f t="shared" si="44"/>
        <v>0.40537338994048211</v>
      </c>
      <c r="R57" s="448">
        <f t="shared" si="44"/>
        <v>9.6479317885323296E-2</v>
      </c>
      <c r="S57" s="448">
        <f t="shared" si="44"/>
        <v>5.6198335273015187E-3</v>
      </c>
      <c r="T57" s="448">
        <f t="shared" si="44"/>
        <v>5.7965755243151815E-3</v>
      </c>
      <c r="U57" s="448">
        <f t="shared" si="44"/>
        <v>5.6198335273015187E-3</v>
      </c>
      <c r="V57" s="449">
        <f t="shared" si="44"/>
        <v>6.6170630144263016E-3</v>
      </c>
      <c r="W57" s="442">
        <f>SUMPRODUCT($B313:$J313,$B147:$J147)</f>
        <v>177.94299335414226</v>
      </c>
      <c r="X57" s="214">
        <f t="shared" ref="X57:X95" si="45">$K57/SUMPRODUCT($N57:$V57,$N11:$V11)</f>
        <v>61.569598207356606</v>
      </c>
      <c r="Z57" s="16">
        <v>1980</v>
      </c>
      <c r="AA57" s="284">
        <f>B57-N57</f>
        <v>-3.0372616293990518E-2</v>
      </c>
      <c r="AB57" s="283">
        <f t="shared" ref="AB57:AI57" si="46">C57-O57</f>
        <v>-1.1567808228091139E-2</v>
      </c>
      <c r="AC57" s="283">
        <f t="shared" si="46"/>
        <v>2.6826686237079345E-2</v>
      </c>
      <c r="AD57" s="283">
        <f t="shared" si="46"/>
        <v>2.1175166057805506E-2</v>
      </c>
      <c r="AE57" s="283">
        <f t="shared" si="46"/>
        <v>-1.2457188600244098E-2</v>
      </c>
      <c r="AF57" s="283">
        <f t="shared" si="46"/>
        <v>-1.9316193474352163E-3</v>
      </c>
      <c r="AG57" s="283">
        <f t="shared" si="46"/>
        <v>3.5886123440946049E-3</v>
      </c>
      <c r="AH57" s="283">
        <f t="shared" si="46"/>
        <v>-2.6862991812050003E-4</v>
      </c>
      <c r="AI57" s="282">
        <f t="shared" si="46"/>
        <v>5.0073977489023119E-3</v>
      </c>
      <c r="AJ57" s="281">
        <f>SUMSQ(AA57:AI57)</f>
        <v>2.4213057937124589E-3</v>
      </c>
      <c r="AK57" s="207">
        <v>1</v>
      </c>
      <c r="AL57" s="25"/>
      <c r="AP57" s="300">
        <v>1980</v>
      </c>
      <c r="AQ57" s="284">
        <f t="shared" ref="AQ57:AQ92" si="47">($K57/$AI11)*N57</f>
        <v>2.394142836576278</v>
      </c>
      <c r="AR57" s="283">
        <f t="shared" ref="AR57:AR92" si="48">($K57/$AI11)*O57</f>
        <v>1.0670407190512057</v>
      </c>
      <c r="AS57" s="283">
        <f t="shared" ref="AS57:AS92" si="49">($K57/$AI11)*P57</f>
        <v>25.753220549962297</v>
      </c>
      <c r="AT57" s="283">
        <f t="shared" ref="AT57:AT92" si="50">($K57/$AI11)*Q57</f>
        <v>24.958676742589578</v>
      </c>
      <c r="AU57" s="283">
        <f t="shared" ref="AU57:AU92" si="51">($K57/$AI11)*R57</f>
        <v>5.9401928375191897</v>
      </c>
      <c r="AV57" s="283">
        <f t="shared" ref="AV57:AV92" si="52">($K57/$AI11)*S57</f>
        <v>0.34601089226818615</v>
      </c>
      <c r="AW57" s="283">
        <f t="shared" ref="AW57:AW92" si="53">($K57/$AI11)*T57</f>
        <v>0.35689282601068317</v>
      </c>
      <c r="AX57" s="283">
        <f t="shared" ref="AX57:AX92" si="54">($K57/$AI11)*U57</f>
        <v>0.34601089226818615</v>
      </c>
      <c r="AY57" s="282">
        <f t="shared" ref="AY57:AY92" si="55">($K57/$AI11)*V57</f>
        <v>0.40740991111098729</v>
      </c>
      <c r="AZ57" s="25"/>
      <c r="BA57" s="300">
        <v>1980</v>
      </c>
      <c r="BB57" s="284">
        <f t="shared" ref="BB57:BB92" si="56">B147-B11-AQ57</f>
        <v>87.699757163423712</v>
      </c>
      <c r="BC57" s="283">
        <f t="shared" ref="BC57:BJ57" si="57">C147-C11-AR57</f>
        <v>13.844459280948794</v>
      </c>
      <c r="BD57" s="283">
        <f t="shared" si="57"/>
        <v>134.79577945003768</v>
      </c>
      <c r="BE57" s="283">
        <f t="shared" si="57"/>
        <v>72.772323257410434</v>
      </c>
      <c r="BF57" s="283">
        <f t="shared" si="57"/>
        <v>12.923507162480812</v>
      </c>
      <c r="BG57" s="283">
        <f t="shared" si="57"/>
        <v>0.60199910773181387</v>
      </c>
      <c r="BH57" s="283">
        <f t="shared" si="57"/>
        <v>0.65156717398931696</v>
      </c>
      <c r="BI57" s="283">
        <f t="shared" si="57"/>
        <v>0.65399910773181391</v>
      </c>
      <c r="BJ57" s="282">
        <f t="shared" si="57"/>
        <v>0.76505008888901282</v>
      </c>
      <c r="BK57" s="324">
        <f>SUM(BB57:BJ57)</f>
        <v>324.70844179264344</v>
      </c>
      <c r="BL57" s="300">
        <v>1980</v>
      </c>
      <c r="BM57" s="318">
        <f t="shared" ref="BM57:BM94" si="58">(B147*B269)-AQ57-B11</f>
        <v>12.91225760503502</v>
      </c>
      <c r="BN57" s="319">
        <f t="shared" ref="BN57:BN94" si="59">(C147*C269)-AR57-C11</f>
        <v>3.3928390886929427</v>
      </c>
      <c r="BO57" s="319">
        <f t="shared" ref="BO57:BO94" si="60">(D147*D269)-AS57-D11</f>
        <v>49.060487590169629</v>
      </c>
      <c r="BP57" s="319">
        <f t="shared" ref="BP57:BP94" si="61">(E147*E269)-AT57-E11</f>
        <v>39.864453158711683</v>
      </c>
      <c r="BQ57" s="319">
        <f t="shared" ref="BQ57:BQ94" si="62">(F147*F269)-AU57-F11</f>
        <v>12.923507162480812</v>
      </c>
      <c r="BR57" s="319">
        <f t="shared" ref="BR57:BR94" si="63">(G147*G269)-AV57-G11</f>
        <v>0.60199910773181387</v>
      </c>
      <c r="BS57" s="319">
        <f t="shared" ref="BS57:BS94" si="64">(H147*H269)-AW57-H11</f>
        <v>0.65156717398931685</v>
      </c>
      <c r="BT57" s="319">
        <f t="shared" ref="BT57:BT94" si="65">(I147*I269)-AX57-I11</f>
        <v>0.65399910773181391</v>
      </c>
      <c r="BU57" s="320">
        <f t="shared" ref="BU57:BU94" si="66">(J147*J269)-AY57-J11</f>
        <v>0.76505008888901271</v>
      </c>
      <c r="BV57" s="154">
        <f>SUM(BM57:BU57)</f>
        <v>120.82616008343206</v>
      </c>
      <c r="BW57" s="7"/>
      <c r="BX57" s="7"/>
      <c r="BY57" s="7"/>
      <c r="BZ57" s="7"/>
      <c r="CA57" s="7"/>
      <c r="CB57" s="7"/>
      <c r="CC57" s="7"/>
      <c r="CD57" s="7"/>
    </row>
    <row r="58" spans="1:91" ht="11.25" customHeight="1">
      <c r="A58" s="261" t="s">
        <v>123</v>
      </c>
      <c r="B58" s="381">
        <v>0.49296274693784392</v>
      </c>
      <c r="C58" s="82">
        <v>8.0186645702837719E-2</v>
      </c>
      <c r="D58" s="82">
        <v>1.5596074353967489E-2</v>
      </c>
      <c r="E58" s="82">
        <v>0.23330712854715593</v>
      </c>
      <c r="F58" s="82">
        <v>0.12408388912839501</v>
      </c>
      <c r="G58" s="82">
        <v>4.7904039763649736E-2</v>
      </c>
      <c r="H58" s="82">
        <v>1.7244439936094135E-3</v>
      </c>
      <c r="I58" s="82">
        <v>3.448887987218827E-3</v>
      </c>
      <c r="J58" s="82">
        <v>7.8614358532193849E-4</v>
      </c>
      <c r="K58" s="440">
        <v>9209</v>
      </c>
      <c r="L58" s="84"/>
      <c r="M58" s="16">
        <v>1981</v>
      </c>
      <c r="N58" s="450">
        <f t="shared" ref="N58:N79" si="67">B314*B148/$W58</f>
        <v>0.4461413789078264</v>
      </c>
      <c r="O58" s="151">
        <f t="shared" ref="O58:O79" si="68">C314*C148/$W58</f>
        <v>4.9688753152035234E-2</v>
      </c>
      <c r="P58" s="151">
        <f t="shared" ref="P58:P79" si="69">D314*D148/$W58</f>
        <v>1.69783454938555E-2</v>
      </c>
      <c r="Q58" s="151">
        <f t="shared" ref="Q58:Q79" si="70">E314*E148/$W58</f>
        <v>0.26559564226256355</v>
      </c>
      <c r="R58" s="151">
        <f t="shared" ref="R58:R79" si="71">F314*F148/$W58</f>
        <v>0.17850038396663276</v>
      </c>
      <c r="S58" s="151">
        <f t="shared" ref="S58:S79" si="72">G314*G148/$W58</f>
        <v>3.5920336828084903E-2</v>
      </c>
      <c r="T58" s="151">
        <f t="shared" ref="T58:T79" si="73">H314*H148/$W58</f>
        <v>1.651221916624257E-3</v>
      </c>
      <c r="U58" s="151">
        <f t="shared" ref="U58:U79" si="74">I314*I148/$W58</f>
        <v>1.7633609310690099E-3</v>
      </c>
      <c r="V58" s="451">
        <f t="shared" ref="V58:V79" si="75">J314*J148/$W58</f>
        <v>3.7605765413083899E-3</v>
      </c>
      <c r="W58" s="442">
        <f t="shared" ref="W58:W95" si="76">SUMPRODUCT($B314:$J314,$B148:$J148)</f>
        <v>273.98729576477916</v>
      </c>
      <c r="X58" s="214">
        <f t="shared" si="45"/>
        <v>38.13009083755405</v>
      </c>
      <c r="Z58" s="16">
        <v>1981</v>
      </c>
      <c r="AA58" s="150">
        <f t="shared" ref="AA58:AA92" si="77">B58-N58</f>
        <v>4.6821368030017518E-2</v>
      </c>
      <c r="AB58" s="151">
        <f t="shared" ref="AB58:AB92" si="78">C58-O58</f>
        <v>3.0497892550802486E-2</v>
      </c>
      <c r="AC58" s="151">
        <f t="shared" ref="AC58:AC92" si="79">D58-P58</f>
        <v>-1.3822711398880118E-3</v>
      </c>
      <c r="AD58" s="151">
        <f t="shared" ref="AD58:AD92" si="80">E58-Q58</f>
        <v>-3.2288513715407613E-2</v>
      </c>
      <c r="AE58" s="151">
        <f t="shared" ref="AE58:AE92" si="81">F58-R58</f>
        <v>-5.4416494838237753E-2</v>
      </c>
      <c r="AF58" s="151">
        <f t="shared" ref="AF58:AF92" si="82">G58-S58</f>
        <v>1.1983702935564833E-2</v>
      </c>
      <c r="AG58" s="151">
        <f t="shared" ref="AG58:AG92" si="83">H58-T58</f>
        <v>7.3222076985156488E-5</v>
      </c>
      <c r="AH58" s="151">
        <f t="shared" ref="AH58:AH92" si="84">I58-U58</f>
        <v>1.685527056149817E-3</v>
      </c>
      <c r="AI58" s="152">
        <f t="shared" ref="AI58:AI92" si="85">J58-V58</f>
        <v>-2.9744329559864514E-3</v>
      </c>
      <c r="AJ58" s="281">
        <f t="shared" ref="AJ58" si="86">SUMSQ(AA58:AI58)</f>
        <v>7.2832784065639238E-3</v>
      </c>
      <c r="AK58" s="207">
        <v>1</v>
      </c>
      <c r="AL58" s="25"/>
      <c r="AP58" s="300">
        <v>1981</v>
      </c>
      <c r="AQ58" s="150">
        <f t="shared" si="47"/>
        <v>17.011411304147043</v>
      </c>
      <c r="AR58" s="151">
        <f t="shared" si="48"/>
        <v>1.8946366712919036</v>
      </c>
      <c r="AS58" s="151">
        <f t="shared" si="49"/>
        <v>0.64738585595208675</v>
      </c>
      <c r="AT58" s="151">
        <f t="shared" si="50"/>
        <v>10.127185965530057</v>
      </c>
      <c r="AU58" s="151">
        <f t="shared" si="51"/>
        <v>6.8062358551859834</v>
      </c>
      <c r="AV58" s="151">
        <f t="shared" si="52"/>
        <v>1.3696457061704155</v>
      </c>
      <c r="AW58" s="151">
        <f t="shared" si="53"/>
        <v>6.2961241673843024E-2</v>
      </c>
      <c r="AX58" s="151">
        <f t="shared" si="54"/>
        <v>6.7237112481055239E-2</v>
      </c>
      <c r="AY58" s="152">
        <f t="shared" si="55"/>
        <v>0.14339112512166374</v>
      </c>
      <c r="AZ58" s="25"/>
      <c r="BA58" s="300">
        <v>1981</v>
      </c>
      <c r="BB58" s="150">
        <f t="shared" si="56"/>
        <v>1571.6745886958529</v>
      </c>
      <c r="BC58" s="151">
        <f t="shared" ref="BC58:BC92" si="87">C148-C12-AR58</f>
        <v>63.831885599913136</v>
      </c>
      <c r="BD58" s="151">
        <f t="shared" ref="BD58:BD92" si="88">D148-D12-AS58</f>
        <v>9.6866682870245366</v>
      </c>
      <c r="BE58" s="151">
        <f t="shared" ref="BE58:BE92" si="89">E148-E12-AT58</f>
        <v>90.780652733733831</v>
      </c>
      <c r="BF58" s="151">
        <f t="shared" ref="BF58:BF92" si="90">F148-F12-AU58</f>
        <v>48.05550810896932</v>
      </c>
      <c r="BG58" s="151">
        <f t="shared" ref="BG58:BG92" si="91">G148-G12-AV58</f>
        <v>8.3700702443165724</v>
      </c>
      <c r="BH58" s="151">
        <f t="shared" ref="BH58:BH92" si="92">H148-H12-AW58</f>
        <v>0.38245258596957277</v>
      </c>
      <c r="BI58" s="151">
        <f t="shared" ref="BI58:BI92" si="93">I148-I12-AX58</f>
        <v>0.41590138047980596</v>
      </c>
      <c r="BJ58" s="152">
        <f t="shared" ref="BJ58:BJ92" si="94">J148-J12-AY58</f>
        <v>0.86795907194788846</v>
      </c>
      <c r="BK58" s="324">
        <f t="shared" ref="BK58:BK94" si="95">SUM(BB58:BJ58)</f>
        <v>1794.0656867082075</v>
      </c>
      <c r="BL58" s="300">
        <v>1981</v>
      </c>
      <c r="BM58" s="321">
        <f t="shared" si="58"/>
        <v>250.47839232497356</v>
      </c>
      <c r="BN58" s="322">
        <f t="shared" si="59"/>
        <v>17.691993030241875</v>
      </c>
      <c r="BO58" s="322">
        <f t="shared" si="60"/>
        <v>4.3282167931957032</v>
      </c>
      <c r="BP58" s="322">
        <f t="shared" si="61"/>
        <v>57.582416071706248</v>
      </c>
      <c r="BQ58" s="322">
        <f t="shared" si="62"/>
        <v>48.05550810896932</v>
      </c>
      <c r="BR58" s="322">
        <f t="shared" si="63"/>
        <v>8.3700702443165724</v>
      </c>
      <c r="BS58" s="322">
        <f t="shared" si="64"/>
        <v>0.38245258596957277</v>
      </c>
      <c r="BT58" s="322">
        <f t="shared" si="65"/>
        <v>0.41590138047980596</v>
      </c>
      <c r="BU58" s="323">
        <f t="shared" si="66"/>
        <v>0.86795907194788835</v>
      </c>
      <c r="BV58" s="154">
        <f t="shared" ref="BV58:BV92" si="96">SUM(BM58:BU58)</f>
        <v>388.17290961180055</v>
      </c>
      <c r="BW58" s="7"/>
      <c r="BX58" s="7"/>
      <c r="BY58" s="7"/>
      <c r="BZ58" s="7"/>
      <c r="CA58" s="7"/>
      <c r="CB58" s="7"/>
      <c r="CC58" s="7"/>
      <c r="CD58" s="7"/>
    </row>
    <row r="59" spans="1:91" ht="11.25" customHeight="1">
      <c r="A59" s="48">
        <v>1982</v>
      </c>
      <c r="B59" s="395">
        <v>0.21654536544639449</v>
      </c>
      <c r="C59" s="396">
        <v>0.5511552353122674</v>
      </c>
      <c r="D59" s="396">
        <v>3.3740494037787894E-2</v>
      </c>
      <c r="E59" s="396">
        <v>8.3307621104597336E-3</v>
      </c>
      <c r="F59" s="396">
        <v>0.12432618835871279</v>
      </c>
      <c r="G59" s="396">
        <v>5.3850481877416187E-2</v>
      </c>
      <c r="H59" s="396">
        <v>8.6211590467720547E-3</v>
      </c>
      <c r="I59" s="396">
        <v>1.9601793201081724E-3</v>
      </c>
      <c r="J59" s="408">
        <v>1.4701344900799999E-3</v>
      </c>
      <c r="K59" s="440">
        <v>13350</v>
      </c>
      <c r="L59" s="441"/>
      <c r="M59" s="16">
        <v>1982</v>
      </c>
      <c r="N59" s="450">
        <f t="shared" si="67"/>
        <v>0.22930638273642823</v>
      </c>
      <c r="O59" s="151">
        <f t="shared" si="68"/>
        <v>0.50039936651340489</v>
      </c>
      <c r="P59" s="151">
        <f t="shared" si="69"/>
        <v>4.3989745947661349E-2</v>
      </c>
      <c r="Q59" s="151">
        <f t="shared" si="70"/>
        <v>1.072539980723999E-2</v>
      </c>
      <c r="R59" s="151">
        <f t="shared" si="71"/>
        <v>0.12512976452989624</v>
      </c>
      <c r="S59" s="151">
        <f t="shared" si="72"/>
        <v>7.5058105375982453E-2</v>
      </c>
      <c r="T59" s="151">
        <f t="shared" si="73"/>
        <v>1.2901289214085935E-2</v>
      </c>
      <c r="U59" s="151">
        <f t="shared" si="74"/>
        <v>5.816396859776576E-4</v>
      </c>
      <c r="V59" s="451">
        <f t="shared" si="75"/>
        <v>1.9083061893232453E-3</v>
      </c>
      <c r="W59" s="442">
        <f t="shared" si="76"/>
        <v>487.56892063761404</v>
      </c>
      <c r="X59" s="214">
        <f t="shared" si="45"/>
        <v>51.903401694112539</v>
      </c>
      <c r="Y59" s="113"/>
      <c r="Z59" s="16">
        <v>1982</v>
      </c>
      <c r="AA59" s="150">
        <f t="shared" si="77"/>
        <v>-1.2761017290033733E-2</v>
      </c>
      <c r="AB59" s="151">
        <f t="shared" si="78"/>
        <v>5.0755868798862513E-2</v>
      </c>
      <c r="AC59" s="151">
        <f t="shared" si="79"/>
        <v>-1.0249251909873455E-2</v>
      </c>
      <c r="AD59" s="151">
        <f t="shared" si="80"/>
        <v>-2.3946376967802566E-3</v>
      </c>
      <c r="AE59" s="151">
        <f t="shared" si="81"/>
        <v>-8.0357617118345659E-4</v>
      </c>
      <c r="AF59" s="151">
        <f t="shared" si="82"/>
        <v>-2.1207623498566266E-2</v>
      </c>
      <c r="AG59" s="151">
        <f t="shared" si="83"/>
        <v>-4.2801301673138798E-3</v>
      </c>
      <c r="AH59" s="151">
        <f t="shared" si="84"/>
        <v>1.3785396341305148E-3</v>
      </c>
      <c r="AI59" s="152">
        <f t="shared" si="85"/>
        <v>-4.3817169924324534E-4</v>
      </c>
      <c r="AJ59" s="281">
        <f t="shared" ref="AJ59:AJ92" si="97">SUMSQ(AA59:AI59)</f>
        <v>3.3206041435446423E-3</v>
      </c>
      <c r="AK59" s="207">
        <v>1</v>
      </c>
      <c r="AL59" s="55"/>
      <c r="AP59" s="16">
        <v>1982</v>
      </c>
      <c r="AQ59" s="150">
        <f t="shared" si="47"/>
        <v>11.901781294192746</v>
      </c>
      <c r="AR59" s="151">
        <f t="shared" si="48"/>
        <v>25.972429327624699</v>
      </c>
      <c r="AS59" s="151">
        <f t="shared" si="49"/>
        <v>2.283217454343426</v>
      </c>
      <c r="AT59" s="151">
        <f t="shared" si="50"/>
        <v>0.55668473452513445</v>
      </c>
      <c r="AU59" s="151">
        <f t="shared" si="51"/>
        <v>6.4946604322849195</v>
      </c>
      <c r="AV59" s="151">
        <f t="shared" si="52"/>
        <v>3.8957709937286453</v>
      </c>
      <c r="AW59" s="151">
        <f t="shared" si="53"/>
        <v>0.66962079645062367</v>
      </c>
      <c r="AX59" s="151">
        <f t="shared" si="54"/>
        <v>3.0189078262535838E-2</v>
      </c>
      <c r="AY59" s="152">
        <f t="shared" si="55"/>
        <v>9.904758269980557E-2</v>
      </c>
      <c r="AZ59" s="114"/>
      <c r="BA59" s="16">
        <v>1982</v>
      </c>
      <c r="BB59" s="150">
        <f t="shared" si="56"/>
        <v>1440.3722187058072</v>
      </c>
      <c r="BC59" s="151">
        <f t="shared" si="87"/>
        <v>1151.9353502494603</v>
      </c>
      <c r="BD59" s="151">
        <f t="shared" si="88"/>
        <v>45.180061377872029</v>
      </c>
      <c r="BE59" s="151">
        <f t="shared" si="89"/>
        <v>6.7990618861023817</v>
      </c>
      <c r="BF59" s="151">
        <f t="shared" si="90"/>
        <v>61.590074727951801</v>
      </c>
      <c r="BG59" s="151">
        <f t="shared" si="91"/>
        <v>32.191228429543415</v>
      </c>
      <c r="BH59" s="151">
        <f t="shared" si="92"/>
        <v>5.4096468604949468</v>
      </c>
      <c r="BI59" s="151">
        <f t="shared" si="93"/>
        <v>0.25340035562959146</v>
      </c>
      <c r="BJ59" s="152">
        <f t="shared" si="94"/>
        <v>0.54338320627460734</v>
      </c>
      <c r="BK59" s="324">
        <f t="shared" si="95"/>
        <v>2744.2744257991362</v>
      </c>
      <c r="BL59" s="300">
        <v>1982</v>
      </c>
      <c r="BM59" s="321">
        <f t="shared" si="58"/>
        <v>231.95601145459528</v>
      </c>
      <c r="BN59" s="322">
        <f t="shared" si="59"/>
        <v>325.05852615771693</v>
      </c>
      <c r="BO59" s="322">
        <f t="shared" si="60"/>
        <v>20.474144317070444</v>
      </c>
      <c r="BP59" s="322">
        <f t="shared" si="61"/>
        <v>4.413376610411742</v>
      </c>
      <c r="BQ59" s="322">
        <f t="shared" si="62"/>
        <v>61.590074727951801</v>
      </c>
      <c r="BR59" s="322">
        <f t="shared" si="63"/>
        <v>32.191228429543415</v>
      </c>
      <c r="BS59" s="322">
        <f t="shared" si="64"/>
        <v>5.4096468604949468</v>
      </c>
      <c r="BT59" s="322">
        <f t="shared" si="65"/>
        <v>0.25340035562959146</v>
      </c>
      <c r="BU59" s="323">
        <f t="shared" si="66"/>
        <v>0.54338320627460734</v>
      </c>
      <c r="BV59" s="154">
        <f t="shared" si="96"/>
        <v>681.88979211968876</v>
      </c>
      <c r="BW59" s="7"/>
      <c r="BX59" s="7"/>
      <c r="BY59" s="7"/>
      <c r="BZ59" s="7"/>
      <c r="CA59" s="7"/>
      <c r="CB59" s="7"/>
      <c r="CC59" s="7"/>
      <c r="CD59" s="7"/>
    </row>
    <row r="60" spans="1:91" s="1" customFormat="1" ht="11.25" customHeight="1">
      <c r="A60" s="48">
        <v>1983</v>
      </c>
      <c r="B60" s="395">
        <v>1.6354436911433769E-2</v>
      </c>
      <c r="C60" s="396">
        <v>0.26905270400045866</v>
      </c>
      <c r="D60" s="396">
        <v>0.58315535998394652</v>
      </c>
      <c r="E60" s="396">
        <v>1.8776785586308711E-2</v>
      </c>
      <c r="F60" s="396">
        <v>1.8246448894176325E-2</v>
      </c>
      <c r="G60" s="396">
        <v>7.1452119196754912E-2</v>
      </c>
      <c r="H60" s="396">
        <v>2.2962145426921036E-2</v>
      </c>
      <c r="I60" s="396">
        <v>0</v>
      </c>
      <c r="J60" s="408">
        <v>0</v>
      </c>
      <c r="K60" s="440">
        <v>19452</v>
      </c>
      <c r="L60" s="441"/>
      <c r="M60" s="16">
        <v>1983</v>
      </c>
      <c r="N60" s="450">
        <f t="shared" si="67"/>
        <v>6.118722514006892E-2</v>
      </c>
      <c r="O60" s="151">
        <f t="shared" si="68"/>
        <v>0.29346453537829814</v>
      </c>
      <c r="P60" s="151">
        <f t="shared" si="69"/>
        <v>0.50800578170722899</v>
      </c>
      <c r="Q60" s="151">
        <f t="shared" si="70"/>
        <v>3.2011988184062354E-2</v>
      </c>
      <c r="R60" s="151">
        <f t="shared" si="71"/>
        <v>5.9971248393207244E-3</v>
      </c>
      <c r="S60" s="151">
        <f t="shared" si="72"/>
        <v>6.1559052147425873E-2</v>
      </c>
      <c r="T60" s="151">
        <f t="shared" si="73"/>
        <v>3.1751798309937608E-2</v>
      </c>
      <c r="U60" s="151">
        <f t="shared" si="74"/>
        <v>5.2646816384601704E-3</v>
      </c>
      <c r="V60" s="451">
        <f t="shared" si="75"/>
        <v>7.5781265519723193E-4</v>
      </c>
      <c r="W60" s="442">
        <f t="shared" si="76"/>
        <v>761.91977478306228</v>
      </c>
      <c r="X60" s="214">
        <f t="shared" si="45"/>
        <v>69.411097516717689</v>
      </c>
      <c r="Y60" s="113"/>
      <c r="Z60" s="16">
        <v>1983</v>
      </c>
      <c r="AA60" s="150">
        <f t="shared" si="77"/>
        <v>-4.4832788228635151E-2</v>
      </c>
      <c r="AB60" s="151">
        <f t="shared" si="78"/>
        <v>-2.4411831377839477E-2</v>
      </c>
      <c r="AC60" s="151">
        <f t="shared" si="79"/>
        <v>7.5149578276717532E-2</v>
      </c>
      <c r="AD60" s="151">
        <f t="shared" si="80"/>
        <v>-1.3235202597753643E-2</v>
      </c>
      <c r="AE60" s="151">
        <f t="shared" si="81"/>
        <v>1.2249324054855602E-2</v>
      </c>
      <c r="AF60" s="151">
        <f t="shared" si="82"/>
        <v>9.8930670493290393E-3</v>
      </c>
      <c r="AG60" s="151">
        <f t="shared" si="83"/>
        <v>-8.7896528830165715E-3</v>
      </c>
      <c r="AH60" s="151">
        <f t="shared" si="84"/>
        <v>-5.2646816384601704E-3</v>
      </c>
      <c r="AI60" s="152">
        <f t="shared" si="85"/>
        <v>-7.5781265519723193E-4</v>
      </c>
      <c r="AJ60" s="281">
        <f t="shared" si="97"/>
        <v>8.7820139805678162E-3</v>
      </c>
      <c r="AK60" s="207">
        <v>1</v>
      </c>
      <c r="AL60" s="114"/>
      <c r="AO60" s="6"/>
      <c r="AP60" s="16">
        <v>1983</v>
      </c>
      <c r="AQ60" s="150">
        <f t="shared" si="47"/>
        <v>4.2470724509746836</v>
      </c>
      <c r="AR60" s="151">
        <f t="shared" si="48"/>
        <v>20.369695482841301</v>
      </c>
      <c r="AS60" s="151">
        <f t="shared" si="49"/>
        <v>35.261238853136874</v>
      </c>
      <c r="AT60" s="151">
        <f t="shared" si="50"/>
        <v>2.2219872335479662</v>
      </c>
      <c r="AU60" s="151">
        <f t="shared" si="51"/>
        <v>0.41626701704202068</v>
      </c>
      <c r="AV60" s="151">
        <f t="shared" si="52"/>
        <v>4.2728813716416871</v>
      </c>
      <c r="AW60" s="151">
        <f t="shared" si="53"/>
        <v>2.2039271688222311</v>
      </c>
      <c r="AX60" s="151">
        <f t="shared" si="54"/>
        <v>0.36542733060163196</v>
      </c>
      <c r="AY60" s="152">
        <f t="shared" si="55"/>
        <v>5.2600608109297821E-2</v>
      </c>
      <c r="AZ60" s="114"/>
      <c r="BA60" s="16">
        <v>1983</v>
      </c>
      <c r="BB60" s="150">
        <f t="shared" si="56"/>
        <v>603.89492754902528</v>
      </c>
      <c r="BC60" s="151">
        <f t="shared" si="87"/>
        <v>1069.8846024615043</v>
      </c>
      <c r="BD60" s="151">
        <f t="shared" si="88"/>
        <v>833.5810000344361</v>
      </c>
      <c r="BE60" s="151">
        <f t="shared" si="89"/>
        <v>31.80425598791118</v>
      </c>
      <c r="BF60" s="151">
        <f t="shared" si="90"/>
        <v>4.5014633754528433</v>
      </c>
      <c r="BG60" s="151">
        <f t="shared" si="91"/>
        <v>41.166177776383819</v>
      </c>
      <c r="BH60" s="151">
        <f t="shared" si="92"/>
        <v>21.68639584844265</v>
      </c>
      <c r="BI60" s="151">
        <f t="shared" si="93"/>
        <v>3.5758377176784646</v>
      </c>
      <c r="BJ60" s="152">
        <f t="shared" si="94"/>
        <v>0.50779183946633155</v>
      </c>
      <c r="BK60" s="324">
        <f t="shared" si="95"/>
        <v>2610.6024525903008</v>
      </c>
      <c r="BL60" s="300">
        <v>1983</v>
      </c>
      <c r="BM60" s="321">
        <f t="shared" si="58"/>
        <v>100.0064967312246</v>
      </c>
      <c r="BN60" s="322">
        <f t="shared" si="59"/>
        <v>312.0875277491653</v>
      </c>
      <c r="BO60" s="322">
        <f t="shared" si="60"/>
        <v>387.72828935237345</v>
      </c>
      <c r="BP60" s="322">
        <f t="shared" si="61"/>
        <v>20.677065091081452</v>
      </c>
      <c r="BQ60" s="322">
        <f t="shared" si="62"/>
        <v>4.5014633754528433</v>
      </c>
      <c r="BR60" s="322">
        <f t="shared" si="63"/>
        <v>41.166177776383819</v>
      </c>
      <c r="BS60" s="322">
        <f t="shared" si="64"/>
        <v>21.68639584844265</v>
      </c>
      <c r="BT60" s="322">
        <f t="shared" si="65"/>
        <v>3.5758377176784646</v>
      </c>
      <c r="BU60" s="323">
        <f t="shared" si="66"/>
        <v>0.50779183946633155</v>
      </c>
      <c r="BV60" s="154">
        <f t="shared" si="96"/>
        <v>891.93704548126902</v>
      </c>
      <c r="BW60" s="7"/>
      <c r="BX60" s="7"/>
      <c r="BY60" s="7"/>
      <c r="BZ60" s="7"/>
      <c r="CA60" s="7"/>
      <c r="CB60" s="7"/>
      <c r="CC60" s="7"/>
      <c r="CD60" s="7"/>
      <c r="CE60" s="6"/>
      <c r="CF60" s="6"/>
      <c r="CG60" s="6"/>
      <c r="CH60" s="6"/>
      <c r="CI60" s="6"/>
      <c r="CJ60" s="6"/>
      <c r="CK60" s="6"/>
      <c r="CL60" s="6"/>
      <c r="CM60" s="6"/>
    </row>
    <row r="61" spans="1:91" s="1" customFormat="1" ht="11.25" customHeight="1">
      <c r="A61" s="48">
        <v>1984</v>
      </c>
      <c r="B61" s="395">
        <v>2.3327464788732394E-3</v>
      </c>
      <c r="C61" s="396">
        <v>5.5193661971830989E-2</v>
      </c>
      <c r="D61" s="396">
        <v>0.3650088028169014</v>
      </c>
      <c r="E61" s="396">
        <v>0.43492517605633807</v>
      </c>
      <c r="F61" s="396">
        <v>2.6034330985915496E-2</v>
      </c>
      <c r="G61" s="396">
        <v>7.4229753521126762E-2</v>
      </c>
      <c r="H61" s="396">
        <v>3.7037852112676059E-2</v>
      </c>
      <c r="I61" s="396">
        <v>5.2376760563380281E-3</v>
      </c>
      <c r="J61" s="408">
        <v>0</v>
      </c>
      <c r="K61" s="440">
        <v>13141</v>
      </c>
      <c r="L61" s="441"/>
      <c r="M61" s="16">
        <v>1984</v>
      </c>
      <c r="N61" s="450">
        <f t="shared" si="67"/>
        <v>1.3739076604461321E-2</v>
      </c>
      <c r="O61" s="151">
        <f t="shared" si="68"/>
        <v>9.4532914491850598E-2</v>
      </c>
      <c r="P61" s="151">
        <f t="shared" si="69"/>
        <v>0.36250855776353275</v>
      </c>
      <c r="Q61" s="151">
        <f t="shared" si="70"/>
        <v>0.45378947151351445</v>
      </c>
      <c r="R61" s="151">
        <f t="shared" si="71"/>
        <v>2.1553614583270313E-2</v>
      </c>
      <c r="S61" s="151">
        <f t="shared" si="72"/>
        <v>3.4568114451115775E-3</v>
      </c>
      <c r="T61" s="151">
        <f t="shared" si="73"/>
        <v>3.119694732544178E-2</v>
      </c>
      <c r="U61" s="151">
        <f t="shared" si="74"/>
        <v>1.6215537779960137E-2</v>
      </c>
      <c r="V61" s="451">
        <f t="shared" si="75"/>
        <v>3.0070684928571018E-3</v>
      </c>
      <c r="W61" s="442">
        <f t="shared" si="76"/>
        <v>991.67295281221448</v>
      </c>
      <c r="X61" s="214">
        <f t="shared" si="45"/>
        <v>44.900011814445904</v>
      </c>
      <c r="Y61" s="66"/>
      <c r="Z61" s="16">
        <v>1984</v>
      </c>
      <c r="AA61" s="150">
        <f t="shared" si="77"/>
        <v>-1.1406330125588081E-2</v>
      </c>
      <c r="AB61" s="151">
        <f t="shared" si="78"/>
        <v>-3.9339252520019609E-2</v>
      </c>
      <c r="AC61" s="151">
        <f t="shared" si="79"/>
        <v>2.5002450533686549E-3</v>
      </c>
      <c r="AD61" s="151">
        <f t="shared" si="80"/>
        <v>-1.8864295457176383E-2</v>
      </c>
      <c r="AE61" s="151">
        <f t="shared" si="81"/>
        <v>4.4807164026451837E-3</v>
      </c>
      <c r="AF61" s="151">
        <f t="shared" si="82"/>
        <v>7.0772942076015186E-2</v>
      </c>
      <c r="AG61" s="151">
        <f t="shared" si="83"/>
        <v>5.8409047872342787E-3</v>
      </c>
      <c r="AH61" s="151">
        <f t="shared" si="84"/>
        <v>-1.0977861723622109E-2</v>
      </c>
      <c r="AI61" s="152">
        <f t="shared" si="85"/>
        <v>-3.0070684928571018E-3</v>
      </c>
      <c r="AJ61" s="281">
        <f t="shared" si="97"/>
        <v>7.2323522514434789E-3</v>
      </c>
      <c r="AK61" s="207">
        <v>1</v>
      </c>
      <c r="AL61" s="114"/>
      <c r="AO61" s="6"/>
      <c r="AP61" s="16">
        <v>1984</v>
      </c>
      <c r="AQ61" s="150">
        <f t="shared" si="47"/>
        <v>0.61688470185989064</v>
      </c>
      <c r="AR61" s="151">
        <f t="shared" si="48"/>
        <v>4.2445289775380965</v>
      </c>
      <c r="AS61" s="151">
        <f t="shared" si="49"/>
        <v>16.276638526420367</v>
      </c>
      <c r="AT61" s="151">
        <f t="shared" si="50"/>
        <v>20.375152632227962</v>
      </c>
      <c r="AU61" s="151">
        <f t="shared" si="51"/>
        <v>0.96775754943285053</v>
      </c>
      <c r="AV61" s="151">
        <f t="shared" si="52"/>
        <v>0.15521087472582165</v>
      </c>
      <c r="AW61" s="151">
        <f t="shared" si="53"/>
        <v>1.4007433034869825</v>
      </c>
      <c r="AX61" s="151">
        <f t="shared" si="54"/>
        <v>0.728077837897804</v>
      </c>
      <c r="AY61" s="152">
        <f t="shared" si="55"/>
        <v>0.13501741085613192</v>
      </c>
      <c r="AZ61" s="114"/>
      <c r="BA61" s="16">
        <v>1984</v>
      </c>
      <c r="BB61" s="150">
        <f t="shared" si="56"/>
        <v>177.04811529814009</v>
      </c>
      <c r="BC61" s="151">
        <f t="shared" si="87"/>
        <v>454.61119856843641</v>
      </c>
      <c r="BD61" s="151">
        <f t="shared" si="88"/>
        <v>793.35600209370375</v>
      </c>
      <c r="BE61" s="151">
        <f t="shared" si="89"/>
        <v>607.91378780999639</v>
      </c>
      <c r="BF61" s="151">
        <f t="shared" si="90"/>
        <v>22.513328338577079</v>
      </c>
      <c r="BG61" s="151">
        <f t="shared" si="91"/>
        <v>2.3728155383630347</v>
      </c>
      <c r="BH61" s="151">
        <f t="shared" si="92"/>
        <v>29.116425569460983</v>
      </c>
      <c r="BI61" s="151">
        <f t="shared" si="93"/>
        <v>15.311432393793286</v>
      </c>
      <c r="BJ61" s="152">
        <f t="shared" si="94"/>
        <v>2.8390110807640458</v>
      </c>
      <c r="BK61" s="324">
        <f t="shared" si="95"/>
        <v>2105.0821166912351</v>
      </c>
      <c r="BL61" s="300">
        <v>1984</v>
      </c>
      <c r="BM61" s="321">
        <f t="shared" si="58"/>
        <v>29.786216193295463</v>
      </c>
      <c r="BN61" s="322">
        <f t="shared" si="59"/>
        <v>136.89484470717025</v>
      </c>
      <c r="BO61" s="322">
        <f t="shared" si="60"/>
        <v>379.26075792816766</v>
      </c>
      <c r="BP61" s="322">
        <f t="shared" si="61"/>
        <v>402.61493179967124</v>
      </c>
      <c r="BQ61" s="322">
        <f t="shared" si="62"/>
        <v>22.513328338577079</v>
      </c>
      <c r="BR61" s="322">
        <f t="shared" si="63"/>
        <v>2.3728155383630347</v>
      </c>
      <c r="BS61" s="322">
        <f t="shared" si="64"/>
        <v>29.116425569460983</v>
      </c>
      <c r="BT61" s="322">
        <f t="shared" si="65"/>
        <v>15.311432393793286</v>
      </c>
      <c r="BU61" s="323">
        <f t="shared" si="66"/>
        <v>2.8390110807640458</v>
      </c>
      <c r="BV61" s="154">
        <f t="shared" si="96"/>
        <v>1020.709763549263</v>
      </c>
      <c r="BW61" s="7"/>
      <c r="BX61" s="7"/>
      <c r="BY61" s="7"/>
      <c r="BZ61" s="7"/>
      <c r="CA61" s="7"/>
      <c r="CB61" s="7"/>
      <c r="CC61" s="7"/>
      <c r="CD61" s="7"/>
      <c r="CE61" s="6"/>
      <c r="CF61" s="6"/>
      <c r="CG61" s="6"/>
      <c r="CH61" s="6"/>
      <c r="CI61" s="6"/>
      <c r="CJ61" s="6"/>
      <c r="CK61" s="6"/>
      <c r="CL61" s="6"/>
      <c r="CM61" s="6"/>
    </row>
    <row r="62" spans="1:91" s="1" customFormat="1" ht="11.25" customHeight="1">
      <c r="A62" s="48">
        <v>1985</v>
      </c>
      <c r="B62" s="395">
        <v>1.7986614612381484E-2</v>
      </c>
      <c r="C62" s="396">
        <v>1.7707752370329059E-2</v>
      </c>
      <c r="D62" s="396">
        <v>8.4355828220858894E-2</v>
      </c>
      <c r="E62" s="396">
        <v>0.32775027886224206</v>
      </c>
      <c r="F62" s="396">
        <v>0.41541759620747354</v>
      </c>
      <c r="G62" s="396">
        <v>7.3218767428890122E-2</v>
      </c>
      <c r="H62" s="396">
        <v>4.1986196319018405E-2</v>
      </c>
      <c r="I62" s="396">
        <v>1.6069436698271055E-2</v>
      </c>
      <c r="J62" s="408">
        <v>5.5075292805399998E-3</v>
      </c>
      <c r="K62" s="440">
        <v>19350</v>
      </c>
      <c r="L62" s="441"/>
      <c r="M62" s="16">
        <v>1985</v>
      </c>
      <c r="N62" s="450">
        <f t="shared" si="67"/>
        <v>2.7989316543307954E-2</v>
      </c>
      <c r="O62" s="151">
        <f t="shared" si="68"/>
        <v>2.4947348918616559E-2</v>
      </c>
      <c r="P62" s="151">
        <f t="shared" si="69"/>
        <v>0.13865415330306843</v>
      </c>
      <c r="Q62" s="151">
        <f t="shared" si="70"/>
        <v>0.38876409446005633</v>
      </c>
      <c r="R62" s="151">
        <f t="shared" si="71"/>
        <v>0.37084146934092466</v>
      </c>
      <c r="S62" s="151">
        <f t="shared" si="72"/>
        <v>1.5562275621801311E-2</v>
      </c>
      <c r="T62" s="151">
        <f t="shared" si="73"/>
        <v>1.618627666999951E-3</v>
      </c>
      <c r="U62" s="151">
        <f t="shared" si="74"/>
        <v>1.9597174574946235E-2</v>
      </c>
      <c r="V62" s="451">
        <f t="shared" si="75"/>
        <v>1.2025539570278762E-2</v>
      </c>
      <c r="W62" s="442">
        <f t="shared" si="76"/>
        <v>1101.6839970131668</v>
      </c>
      <c r="X62" s="214">
        <f t="shared" si="45"/>
        <v>59.594016338204646</v>
      </c>
      <c r="Y62" s="147"/>
      <c r="Z62" s="16">
        <v>1985</v>
      </c>
      <c r="AA62" s="150">
        <f t="shared" si="77"/>
        <v>-1.0002701930926471E-2</v>
      </c>
      <c r="AB62" s="151">
        <f t="shared" si="78"/>
        <v>-7.2395965482874997E-3</v>
      </c>
      <c r="AC62" s="151">
        <f t="shared" si="79"/>
        <v>-5.4298325082209539E-2</v>
      </c>
      <c r="AD62" s="151">
        <f t="shared" si="80"/>
        <v>-6.1013815597814269E-2</v>
      </c>
      <c r="AE62" s="151">
        <f t="shared" si="81"/>
        <v>4.4576126866548882E-2</v>
      </c>
      <c r="AF62" s="151">
        <f t="shared" si="82"/>
        <v>5.765649180708881E-2</v>
      </c>
      <c r="AG62" s="151">
        <f t="shared" si="83"/>
        <v>4.0367568652018453E-2</v>
      </c>
      <c r="AH62" s="151">
        <f t="shared" si="84"/>
        <v>-3.5277378766751799E-3</v>
      </c>
      <c r="AI62" s="152">
        <f t="shared" si="85"/>
        <v>-6.5180102897387619E-3</v>
      </c>
      <c r="AJ62" s="281">
        <f t="shared" si="97"/>
        <v>1.3819231730100979E-2</v>
      </c>
      <c r="AK62" s="207">
        <v>1</v>
      </c>
      <c r="AL62" s="114"/>
      <c r="AO62" s="6"/>
      <c r="AP62" s="16">
        <v>1985</v>
      </c>
      <c r="AQ62" s="150">
        <f t="shared" si="47"/>
        <v>1.6679957873770759</v>
      </c>
      <c r="AR62" s="151">
        <f t="shared" si="48"/>
        <v>1.4867127190509273</v>
      </c>
      <c r="AS62" s="151">
        <f t="shared" si="49"/>
        <v>8.2629578773029912</v>
      </c>
      <c r="AT62" s="151">
        <f t="shared" si="50"/>
        <v>23.168013796959933</v>
      </c>
      <c r="AU62" s="151">
        <f t="shared" si="51"/>
        <v>22.099932582786881</v>
      </c>
      <c r="AV62" s="151">
        <f t="shared" si="52"/>
        <v>0.92741850766527112</v>
      </c>
      <c r="AW62" s="151">
        <f t="shared" si="53"/>
        <v>9.6460523632665149E-2</v>
      </c>
      <c r="AX62" s="151">
        <f t="shared" si="54"/>
        <v>1.1678743418019946</v>
      </c>
      <c r="AY62" s="152">
        <f t="shared" si="55"/>
        <v>0.71665020162691906</v>
      </c>
      <c r="AZ62" s="114"/>
      <c r="BA62" s="16">
        <v>1985</v>
      </c>
      <c r="BB62" s="150">
        <f t="shared" si="56"/>
        <v>400.58300421262294</v>
      </c>
      <c r="BC62" s="151">
        <f t="shared" si="87"/>
        <v>133.25580081263348</v>
      </c>
      <c r="BD62" s="151">
        <f t="shared" si="88"/>
        <v>336.70083583570982</v>
      </c>
      <c r="BE62" s="151">
        <f t="shared" si="89"/>
        <v>576.00514261347087</v>
      </c>
      <c r="BF62" s="151">
        <f t="shared" si="90"/>
        <v>436.20730173088651</v>
      </c>
      <c r="BG62" s="151">
        <f t="shared" si="91"/>
        <v>15.536291501981362</v>
      </c>
      <c r="BH62" s="151">
        <f t="shared" si="92"/>
        <v>1.3837556742239381</v>
      </c>
      <c r="BI62" s="151">
        <f t="shared" si="93"/>
        <v>20.275019274089583</v>
      </c>
      <c r="BJ62" s="152">
        <f t="shared" si="94"/>
        <v>12.525694298397788</v>
      </c>
      <c r="BK62" s="324">
        <f t="shared" si="95"/>
        <v>1932.4728459540165</v>
      </c>
      <c r="BL62" s="300">
        <v>1985</v>
      </c>
      <c r="BM62" s="321">
        <f t="shared" si="58"/>
        <v>67.299577212108161</v>
      </c>
      <c r="BN62" s="322">
        <f t="shared" si="59"/>
        <v>40.108666958015114</v>
      </c>
      <c r="BO62" s="322">
        <f t="shared" si="60"/>
        <v>160.74509739581833</v>
      </c>
      <c r="BP62" s="322">
        <f t="shared" si="61"/>
        <v>380.61311756487459</v>
      </c>
      <c r="BQ62" s="322">
        <f t="shared" si="62"/>
        <v>436.20730173088651</v>
      </c>
      <c r="BR62" s="322">
        <f t="shared" si="63"/>
        <v>15.53629150198136</v>
      </c>
      <c r="BS62" s="322">
        <f t="shared" si="64"/>
        <v>1.3837556742239381</v>
      </c>
      <c r="BT62" s="322">
        <f t="shared" si="65"/>
        <v>20.275019274089583</v>
      </c>
      <c r="BU62" s="323">
        <f t="shared" si="66"/>
        <v>12.525694298397788</v>
      </c>
      <c r="BV62" s="154">
        <f t="shared" si="96"/>
        <v>1134.6945216103954</v>
      </c>
      <c r="BW62" s="7"/>
      <c r="BX62" s="7"/>
      <c r="BY62" s="7"/>
      <c r="BZ62" s="7"/>
      <c r="CA62" s="7"/>
      <c r="CB62" s="7"/>
      <c r="CC62" s="7"/>
      <c r="CD62" s="7"/>
      <c r="CE62" s="6"/>
      <c r="CF62" s="6"/>
      <c r="CG62" s="6"/>
      <c r="CH62" s="6"/>
      <c r="CI62" s="6"/>
      <c r="CJ62" s="6"/>
      <c r="CK62" s="6"/>
      <c r="CL62" s="6"/>
      <c r="CM62" s="6"/>
    </row>
    <row r="63" spans="1:91" s="1" customFormat="1" ht="11.25" customHeight="1">
      <c r="A63" s="48">
        <v>1986</v>
      </c>
      <c r="B63" s="395">
        <v>0</v>
      </c>
      <c r="C63" s="396">
        <v>2.2840679577046455E-2</v>
      </c>
      <c r="D63" s="396">
        <v>2.0642746821908042E-2</v>
      </c>
      <c r="E63" s="396">
        <v>0.16270642746821909</v>
      </c>
      <c r="F63" s="396">
        <v>0.41656766068670548</v>
      </c>
      <c r="G63" s="396">
        <v>0.29909706546275394</v>
      </c>
      <c r="H63" s="396">
        <v>4.1968634905548294E-2</v>
      </c>
      <c r="I63" s="396">
        <v>2.518712130212665E-2</v>
      </c>
      <c r="J63" s="408">
        <v>1.098966377569E-2</v>
      </c>
      <c r="K63" s="440">
        <v>11637</v>
      </c>
      <c r="L63" s="441"/>
      <c r="M63" s="16">
        <v>1986</v>
      </c>
      <c r="N63" s="450">
        <f t="shared" si="67"/>
        <v>5.9926462591302146E-3</v>
      </c>
      <c r="O63" s="151">
        <f t="shared" si="68"/>
        <v>5.9173301453264618E-2</v>
      </c>
      <c r="P63" s="151">
        <f t="shared" si="69"/>
        <v>4.2606814475546109E-2</v>
      </c>
      <c r="Q63" s="151">
        <f t="shared" si="70"/>
        <v>0.17296666758423102</v>
      </c>
      <c r="R63" s="151">
        <f t="shared" si="71"/>
        <v>0.36836032589503498</v>
      </c>
      <c r="S63" s="151">
        <f t="shared" si="72"/>
        <v>0.31610147082190637</v>
      </c>
      <c r="T63" s="151">
        <f t="shared" si="73"/>
        <v>1.111042139134445E-2</v>
      </c>
      <c r="U63" s="151">
        <f t="shared" si="74"/>
        <v>9.7637130159344148E-4</v>
      </c>
      <c r="V63" s="451">
        <f t="shared" si="75"/>
        <v>2.2711980817948722E-2</v>
      </c>
      <c r="W63" s="442">
        <f t="shared" si="76"/>
        <v>1050.8890163250428</v>
      </c>
      <c r="X63" s="214">
        <f t="shared" si="45"/>
        <v>33.405770077737245</v>
      </c>
      <c r="Y63" s="147"/>
      <c r="Z63" s="16">
        <v>1986</v>
      </c>
      <c r="AA63" s="150">
        <f t="shared" si="77"/>
        <v>-5.9926462591302146E-3</v>
      </c>
      <c r="AB63" s="151">
        <f t="shared" si="78"/>
        <v>-3.6332621876218163E-2</v>
      </c>
      <c r="AC63" s="151">
        <f t="shared" si="79"/>
        <v>-2.1964067653638068E-2</v>
      </c>
      <c r="AD63" s="151">
        <f t="shared" si="80"/>
        <v>-1.0260240116011926E-2</v>
      </c>
      <c r="AE63" s="151">
        <f t="shared" si="81"/>
        <v>4.8207334791670498E-2</v>
      </c>
      <c r="AF63" s="151">
        <f t="shared" si="82"/>
        <v>-1.700440535915243E-2</v>
      </c>
      <c r="AG63" s="151">
        <f t="shared" si="83"/>
        <v>3.0858213514203842E-2</v>
      </c>
      <c r="AH63" s="151">
        <f t="shared" si="84"/>
        <v>2.4210750000533209E-2</v>
      </c>
      <c r="AI63" s="152">
        <f t="shared" si="85"/>
        <v>-1.1722317042258722E-2</v>
      </c>
      <c r="AJ63" s="281">
        <f t="shared" si="97"/>
        <v>6.2325634197694423E-3</v>
      </c>
      <c r="AK63" s="207">
        <v>1</v>
      </c>
      <c r="AL63" s="114"/>
      <c r="AO63" s="6"/>
      <c r="AP63" s="16">
        <v>1986</v>
      </c>
      <c r="AQ63" s="150">
        <f t="shared" si="47"/>
        <v>0.20018896308971615</v>
      </c>
      <c r="AR63" s="151">
        <f t="shared" si="48"/>
        <v>1.976729703088393</v>
      </c>
      <c r="AS63" s="151">
        <f t="shared" si="49"/>
        <v>1.4233134481149003</v>
      </c>
      <c r="AT63" s="151">
        <f t="shared" si="50"/>
        <v>5.7780847284312289</v>
      </c>
      <c r="AU63" s="151">
        <f t="shared" si="51"/>
        <v>12.305360352609899</v>
      </c>
      <c r="AV63" s="151">
        <f t="shared" si="52"/>
        <v>10.559613055511173</v>
      </c>
      <c r="AW63" s="151">
        <f t="shared" si="53"/>
        <v>0.37115218246602627</v>
      </c>
      <c r="AX63" s="151">
        <f t="shared" si="54"/>
        <v>3.2616435211531555E-2</v>
      </c>
      <c r="AY63" s="152">
        <f t="shared" si="55"/>
        <v>0.75871120921437374</v>
      </c>
      <c r="AZ63" s="114"/>
      <c r="BA63" s="16">
        <v>1986</v>
      </c>
      <c r="BB63" s="150">
        <f t="shared" si="56"/>
        <v>81.954011036910288</v>
      </c>
      <c r="BC63" s="151">
        <f t="shared" si="87"/>
        <v>303.06064899297564</v>
      </c>
      <c r="BD63" s="151">
        <f t="shared" si="88"/>
        <v>99.823776079534753</v>
      </c>
      <c r="BE63" s="151">
        <f t="shared" si="89"/>
        <v>248.8197229905519</v>
      </c>
      <c r="BF63" s="151">
        <f t="shared" si="90"/>
        <v>421.72029193268224</v>
      </c>
      <c r="BG63" s="151">
        <f t="shared" si="91"/>
        <v>319.29795067542125</v>
      </c>
      <c r="BH63" s="151">
        <f t="shared" si="92"/>
        <v>11.071667624440655</v>
      </c>
      <c r="BI63" s="151">
        <f t="shared" si="93"/>
        <v>0.85344144148800183</v>
      </c>
      <c r="BJ63" s="152">
        <f t="shared" si="94"/>
        <v>23.109059971352998</v>
      </c>
      <c r="BK63" s="324">
        <f t="shared" si="95"/>
        <v>1509.7105707453579</v>
      </c>
      <c r="BL63" s="300">
        <v>1986</v>
      </c>
      <c r="BM63" s="321">
        <f t="shared" si="58"/>
        <v>13.886498679174585</v>
      </c>
      <c r="BN63" s="322">
        <f t="shared" si="59"/>
        <v>92.309132940715656</v>
      </c>
      <c r="BO63" s="322">
        <f t="shared" si="60"/>
        <v>48.247565666723446</v>
      </c>
      <c r="BP63" s="322">
        <f t="shared" si="61"/>
        <v>165.89521246075824</v>
      </c>
      <c r="BQ63" s="322">
        <f t="shared" si="62"/>
        <v>421.72029193268224</v>
      </c>
      <c r="BR63" s="322">
        <f t="shared" si="63"/>
        <v>319.29795067542125</v>
      </c>
      <c r="BS63" s="322">
        <f t="shared" si="64"/>
        <v>11.071667624440655</v>
      </c>
      <c r="BT63" s="322">
        <f t="shared" si="65"/>
        <v>0.85344144148800183</v>
      </c>
      <c r="BU63" s="323">
        <f t="shared" si="66"/>
        <v>23.109059971352998</v>
      </c>
      <c r="BV63" s="154">
        <f t="shared" si="96"/>
        <v>1096.3908213927571</v>
      </c>
      <c r="BW63" s="7"/>
      <c r="BX63" s="7"/>
      <c r="BY63" s="7"/>
      <c r="BZ63" s="7"/>
      <c r="CA63" s="7"/>
      <c r="CB63" s="7"/>
      <c r="CC63" s="7"/>
      <c r="CD63" s="7"/>
      <c r="CE63" s="6"/>
      <c r="CF63" s="6"/>
      <c r="CG63" s="6"/>
      <c r="CH63" s="6"/>
      <c r="CI63" s="6"/>
      <c r="CJ63" s="6"/>
      <c r="CK63" s="6"/>
      <c r="CL63" s="6"/>
      <c r="CM63" s="6"/>
    </row>
    <row r="64" spans="1:91" s="1" customFormat="1" ht="11.25" customHeight="1">
      <c r="A64" s="48">
        <v>1987</v>
      </c>
      <c r="B64" s="395">
        <v>2.354686794400361E-3</v>
      </c>
      <c r="C64" s="396">
        <v>1.0321914715179666E-3</v>
      </c>
      <c r="D64" s="396">
        <v>0.10150958002709501</v>
      </c>
      <c r="E64" s="396">
        <v>0.10725114508741371</v>
      </c>
      <c r="F64" s="396">
        <v>0.25662860460615444</v>
      </c>
      <c r="G64" s="396">
        <v>0.42671440552222434</v>
      </c>
      <c r="H64" s="396">
        <v>8.2349525837042761E-2</v>
      </c>
      <c r="I64" s="396">
        <v>1.2418553641700535E-2</v>
      </c>
      <c r="J64" s="408">
        <v>9.7413070124500005E-3</v>
      </c>
      <c r="K64" s="440">
        <v>11653</v>
      </c>
      <c r="L64" s="441"/>
      <c r="M64" s="16">
        <v>1987</v>
      </c>
      <c r="N64" s="450">
        <f t="shared" si="67"/>
        <v>2.4355144819700816E-2</v>
      </c>
      <c r="O64" s="151">
        <f t="shared" si="68"/>
        <v>1.3458226264753907E-2</v>
      </c>
      <c r="P64" s="151">
        <f t="shared" si="69"/>
        <v>0.1077225984736882</v>
      </c>
      <c r="Q64" s="151">
        <f t="shared" si="70"/>
        <v>5.7008097565128361E-2</v>
      </c>
      <c r="R64" s="151">
        <f t="shared" si="71"/>
        <v>0.17689502554643682</v>
      </c>
      <c r="S64" s="151">
        <f t="shared" si="72"/>
        <v>0.33973666126426355</v>
      </c>
      <c r="T64" s="151">
        <f t="shared" si="73"/>
        <v>0.2538420879654289</v>
      </c>
      <c r="U64" s="151">
        <f t="shared" si="74"/>
        <v>8.6846628055845653E-3</v>
      </c>
      <c r="V64" s="451">
        <f t="shared" si="75"/>
        <v>1.8297495295014735E-2</v>
      </c>
      <c r="W64" s="442">
        <f t="shared" si="76"/>
        <v>945.30623525330145</v>
      </c>
      <c r="X64" s="214">
        <f t="shared" si="45"/>
        <v>29.213646816933046</v>
      </c>
      <c r="Y64" s="147"/>
      <c r="Z64" s="16">
        <v>1987</v>
      </c>
      <c r="AA64" s="150">
        <f t="shared" si="77"/>
        <v>-2.2000458025300457E-2</v>
      </c>
      <c r="AB64" s="151">
        <f t="shared" si="78"/>
        <v>-1.2426034793235939E-2</v>
      </c>
      <c r="AC64" s="151">
        <f t="shared" si="79"/>
        <v>-6.2130184465931937E-3</v>
      </c>
      <c r="AD64" s="151">
        <f t="shared" si="80"/>
        <v>5.0243047522285346E-2</v>
      </c>
      <c r="AE64" s="151">
        <f t="shared" si="81"/>
        <v>7.9733579059717619E-2</v>
      </c>
      <c r="AF64" s="151">
        <f t="shared" si="82"/>
        <v>8.6977744257960787E-2</v>
      </c>
      <c r="AG64" s="151">
        <f t="shared" si="83"/>
        <v>-0.17149256212838615</v>
      </c>
      <c r="AH64" s="151">
        <f t="shared" si="84"/>
        <v>3.73389083611597E-3</v>
      </c>
      <c r="AI64" s="152">
        <f t="shared" si="85"/>
        <v>-8.5561882825647348E-3</v>
      </c>
      <c r="AJ64" s="281">
        <f t="shared" si="97"/>
        <v>4.6620812706486638E-2</v>
      </c>
      <c r="AK64" s="207">
        <v>1</v>
      </c>
      <c r="AL64" s="114"/>
      <c r="AO64" s="6"/>
      <c r="AP64" s="16">
        <v>1987</v>
      </c>
      <c r="AQ64" s="150">
        <f t="shared" si="47"/>
        <v>0.71150259893799617</v>
      </c>
      <c r="AR64" s="151">
        <f t="shared" si="48"/>
        <v>0.39316386888089266</v>
      </c>
      <c r="AS64" s="151">
        <f t="shared" si="49"/>
        <v>3.1469699460126179</v>
      </c>
      <c r="AT64" s="151">
        <f t="shared" si="50"/>
        <v>1.6654144279729206</v>
      </c>
      <c r="AU64" s="151">
        <f t="shared" si="51"/>
        <v>5.1677487999859544</v>
      </c>
      <c r="AV64" s="151">
        <f t="shared" si="52"/>
        <v>9.9249468329382129</v>
      </c>
      <c r="AW64" s="151">
        <f t="shared" si="53"/>
        <v>7.41565310509489</v>
      </c>
      <c r="AX64" s="151">
        <f t="shared" si="54"/>
        <v>0.25371067192650237</v>
      </c>
      <c r="AY64" s="152">
        <f t="shared" si="55"/>
        <v>0.53453656518305459</v>
      </c>
      <c r="AZ64" s="114"/>
      <c r="BA64" s="16">
        <v>1987</v>
      </c>
      <c r="BB64" s="150">
        <f t="shared" si="56"/>
        <v>299.63149740106201</v>
      </c>
      <c r="BC64" s="151">
        <f t="shared" si="87"/>
        <v>62.014765880123619</v>
      </c>
      <c r="BD64" s="151">
        <f t="shared" si="88"/>
        <v>227.1386244455021</v>
      </c>
      <c r="BE64" s="151">
        <f t="shared" si="89"/>
        <v>73.698984712531654</v>
      </c>
      <c r="BF64" s="151">
        <f t="shared" si="90"/>
        <v>182.26642776734698</v>
      </c>
      <c r="BG64" s="151">
        <f t="shared" si="91"/>
        <v>308.70523740430895</v>
      </c>
      <c r="BH64" s="151">
        <f t="shared" si="92"/>
        <v>231.84085541834207</v>
      </c>
      <c r="BI64" s="151">
        <f t="shared" si="93"/>
        <v>7.8069552292650188</v>
      </c>
      <c r="BJ64" s="152">
        <f t="shared" si="94"/>
        <v>16.685199826712321</v>
      </c>
      <c r="BK64" s="324">
        <f t="shared" si="95"/>
        <v>1409.7885480851944</v>
      </c>
      <c r="BL64" s="300">
        <v>1987</v>
      </c>
      <c r="BM64" s="321">
        <f t="shared" si="58"/>
        <v>50.787240332532178</v>
      </c>
      <c r="BN64" s="322">
        <f t="shared" si="59"/>
        <v>18.897779160874716</v>
      </c>
      <c r="BO64" s="322">
        <f t="shared" si="60"/>
        <v>109.84001751819322</v>
      </c>
      <c r="BP64" s="322">
        <f t="shared" si="61"/>
        <v>49.113842979559422</v>
      </c>
      <c r="BQ64" s="322">
        <f t="shared" si="62"/>
        <v>182.26642776734698</v>
      </c>
      <c r="BR64" s="322">
        <f t="shared" si="63"/>
        <v>308.70523740430895</v>
      </c>
      <c r="BS64" s="322">
        <f t="shared" si="64"/>
        <v>231.84085541834207</v>
      </c>
      <c r="BT64" s="322">
        <f t="shared" si="65"/>
        <v>7.8069552292650179</v>
      </c>
      <c r="BU64" s="323">
        <f t="shared" si="66"/>
        <v>16.685199826712321</v>
      </c>
      <c r="BV64" s="154">
        <f t="shared" si="96"/>
        <v>975.94355563713475</v>
      </c>
      <c r="BW64" s="7"/>
      <c r="BX64" s="7"/>
      <c r="BY64" s="7"/>
      <c r="BZ64" s="7"/>
      <c r="CA64" s="7"/>
      <c r="CB64" s="7"/>
      <c r="CC64" s="7"/>
      <c r="CD64" s="7"/>
      <c r="CE64" s="6"/>
      <c r="CF64" s="6"/>
      <c r="CG64" s="6"/>
      <c r="CH64" s="6"/>
      <c r="CI64" s="6"/>
      <c r="CJ64" s="6"/>
      <c r="CK64" s="6"/>
      <c r="CL64" s="6"/>
      <c r="CM64" s="6"/>
    </row>
    <row r="65" spans="1:91" s="1" customFormat="1" ht="11.25" customHeight="1">
      <c r="A65" s="48">
        <v>1988</v>
      </c>
      <c r="B65" s="395">
        <v>9.4563552833078091E-3</v>
      </c>
      <c r="C65" s="396">
        <v>7.5612557427258809E-2</v>
      </c>
      <c r="D65" s="396">
        <v>1.5735068912710565E-2</v>
      </c>
      <c r="E65" s="396">
        <v>0.1653522205206738</v>
      </c>
      <c r="F65" s="396">
        <v>5.8269525267993873E-2</v>
      </c>
      <c r="G65" s="396">
        <v>0.18269525267993875</v>
      </c>
      <c r="H65" s="396">
        <v>0.30551301684532928</v>
      </c>
      <c r="I65" s="396">
        <v>0.15432618683001528</v>
      </c>
      <c r="J65" s="408">
        <v>3.3039816232769997E-2</v>
      </c>
      <c r="K65" s="440">
        <v>9500</v>
      </c>
      <c r="L65" s="441"/>
      <c r="M65" s="16">
        <v>1988</v>
      </c>
      <c r="N65" s="450">
        <f t="shared" si="67"/>
        <v>2.2907386929177331E-2</v>
      </c>
      <c r="O65" s="151">
        <f t="shared" si="68"/>
        <v>5.6812572478428809E-2</v>
      </c>
      <c r="P65" s="151">
        <f t="shared" si="69"/>
        <v>2.5451404820346395E-2</v>
      </c>
      <c r="Q65" s="151">
        <f t="shared" si="70"/>
        <v>0.14977279132470872</v>
      </c>
      <c r="R65" s="151">
        <f t="shared" si="71"/>
        <v>6.049670224941156E-2</v>
      </c>
      <c r="S65" s="151">
        <f t="shared" si="72"/>
        <v>0.16953679790217197</v>
      </c>
      <c r="T65" s="151">
        <f t="shared" si="73"/>
        <v>0.28336804647879271</v>
      </c>
      <c r="U65" s="151">
        <f t="shared" si="74"/>
        <v>0.20997581239589824</v>
      </c>
      <c r="V65" s="451">
        <f t="shared" si="75"/>
        <v>2.1678485421064365E-2</v>
      </c>
      <c r="W65" s="442">
        <f t="shared" si="76"/>
        <v>818.71574816652901</v>
      </c>
      <c r="X65" s="214">
        <f t="shared" si="45"/>
        <v>24.871958639593327</v>
      </c>
      <c r="Y65" s="147"/>
      <c r="Z65" s="16">
        <v>1988</v>
      </c>
      <c r="AA65" s="150">
        <f t="shared" si="77"/>
        <v>-1.3451031645869522E-2</v>
      </c>
      <c r="AB65" s="151">
        <f t="shared" si="78"/>
        <v>1.8799984948829999E-2</v>
      </c>
      <c r="AC65" s="151">
        <f t="shared" si="79"/>
        <v>-9.7163359076358306E-3</v>
      </c>
      <c r="AD65" s="151">
        <f t="shared" si="80"/>
        <v>1.5579429195965083E-2</v>
      </c>
      <c r="AE65" s="151">
        <f t="shared" si="81"/>
        <v>-2.2271769814176876E-3</v>
      </c>
      <c r="AF65" s="151">
        <f t="shared" si="82"/>
        <v>1.3158454777766782E-2</v>
      </c>
      <c r="AG65" s="151">
        <f t="shared" si="83"/>
        <v>2.2144970366536565E-2</v>
      </c>
      <c r="AH65" s="151">
        <f t="shared" si="84"/>
        <v>-5.564962556588296E-2</v>
      </c>
      <c r="AI65" s="152">
        <f t="shared" si="85"/>
        <v>1.1361330811705633E-2</v>
      </c>
      <c r="AJ65" s="281">
        <f t="shared" si="97"/>
        <v>4.7659611093723792E-3</v>
      </c>
      <c r="AK65" s="207">
        <v>1</v>
      </c>
      <c r="AL65" s="114"/>
      <c r="AO65" s="6"/>
      <c r="AP65" s="16">
        <v>1988</v>
      </c>
      <c r="AQ65" s="150">
        <f t="shared" si="47"/>
        <v>0.56975158024365935</v>
      </c>
      <c r="AR65" s="151">
        <f t="shared" si="48"/>
        <v>1.4130399528923796</v>
      </c>
      <c r="AS65" s="151">
        <f t="shared" si="49"/>
        <v>0.63302628801120175</v>
      </c>
      <c r="AT65" s="151">
        <f t="shared" si="50"/>
        <v>3.7251426711645976</v>
      </c>
      <c r="AU65" s="151">
        <f t="shared" si="51"/>
        <v>1.5046714761791569</v>
      </c>
      <c r="AV65" s="151">
        <f t="shared" si="52"/>
        <v>4.2167122253119143</v>
      </c>
      <c r="AW65" s="151">
        <f t="shared" si="53"/>
        <v>7.047918331802892</v>
      </c>
      <c r="AX65" s="151">
        <f t="shared" si="54"/>
        <v>5.2225097212257889</v>
      </c>
      <c r="AY65" s="152">
        <f t="shared" si="55"/>
        <v>0.53918639276173985</v>
      </c>
      <c r="AZ65" s="114"/>
      <c r="BA65" s="16">
        <v>1988</v>
      </c>
      <c r="BB65" s="150">
        <f t="shared" si="56"/>
        <v>244.09024841975634</v>
      </c>
      <c r="BC65" s="151">
        <f t="shared" si="87"/>
        <v>226.76713205192277</v>
      </c>
      <c r="BD65" s="151">
        <f t="shared" si="88"/>
        <v>46.56945046127462</v>
      </c>
      <c r="BE65" s="151">
        <f t="shared" si="89"/>
        <v>168.14709683456528</v>
      </c>
      <c r="BF65" s="151">
        <f t="shared" si="90"/>
        <v>54.031758545863347</v>
      </c>
      <c r="BG65" s="151">
        <f t="shared" si="91"/>
        <v>132.55373411092242</v>
      </c>
      <c r="BH65" s="151">
        <f t="shared" si="92"/>
        <v>221.30196384756965</v>
      </c>
      <c r="BI65" s="151">
        <f t="shared" si="93"/>
        <v>165.61099462135678</v>
      </c>
      <c r="BJ65" s="152">
        <f t="shared" si="94"/>
        <v>16.916331017862166</v>
      </c>
      <c r="BK65" s="324">
        <f t="shared" si="95"/>
        <v>1275.9887099110936</v>
      </c>
      <c r="BL65" s="300">
        <v>1988</v>
      </c>
      <c r="BM65" s="321">
        <f t="shared" si="58"/>
        <v>41.381225954153649</v>
      </c>
      <c r="BN65" s="322">
        <f t="shared" si="59"/>
        <v>69.127412767265383</v>
      </c>
      <c r="BO65" s="322">
        <f t="shared" si="60"/>
        <v>22.566843488601275</v>
      </c>
      <c r="BP65" s="322">
        <f t="shared" si="61"/>
        <v>112.20616277717426</v>
      </c>
      <c r="BQ65" s="322">
        <f t="shared" si="62"/>
        <v>54.031758545863347</v>
      </c>
      <c r="BR65" s="322">
        <f t="shared" si="63"/>
        <v>132.55373411092242</v>
      </c>
      <c r="BS65" s="322">
        <f t="shared" si="64"/>
        <v>221.30196384756965</v>
      </c>
      <c r="BT65" s="322">
        <f t="shared" si="65"/>
        <v>165.61099462135678</v>
      </c>
      <c r="BU65" s="323">
        <f t="shared" si="66"/>
        <v>16.916331017862166</v>
      </c>
      <c r="BV65" s="154">
        <f t="shared" si="96"/>
        <v>835.69642713076894</v>
      </c>
      <c r="BW65" s="7"/>
      <c r="BX65" s="7"/>
      <c r="BY65" s="7"/>
      <c r="BZ65" s="7"/>
      <c r="CA65" s="7"/>
      <c r="CB65" s="7"/>
      <c r="CC65" s="7"/>
      <c r="CD65" s="7"/>
      <c r="CE65" s="6"/>
      <c r="CF65" s="6"/>
      <c r="CG65" s="6"/>
      <c r="CH65" s="6"/>
      <c r="CI65" s="6"/>
      <c r="CJ65" s="6"/>
      <c r="CK65" s="6"/>
      <c r="CL65" s="6"/>
      <c r="CM65" s="6"/>
    </row>
    <row r="66" spans="1:91" s="1" customFormat="1" ht="11.25" customHeight="1">
      <c r="A66" s="48">
        <v>1989</v>
      </c>
      <c r="B66" s="395">
        <v>1.4970059880239522E-3</v>
      </c>
      <c r="C66" s="396">
        <v>7.5554772807326517E-2</v>
      </c>
      <c r="D66" s="396">
        <v>8.7750968650933431E-2</v>
      </c>
      <c r="E66" s="396">
        <v>3.6104262064107079E-2</v>
      </c>
      <c r="F66" s="396">
        <v>0.15441176470588236</v>
      </c>
      <c r="G66" s="396">
        <v>5.9616061993659743E-2</v>
      </c>
      <c r="H66" s="396">
        <v>0.16242514970059882</v>
      </c>
      <c r="I66" s="396">
        <v>0.23075907009510391</v>
      </c>
      <c r="J66" s="408">
        <v>0.19188094399436001</v>
      </c>
      <c r="K66" s="440">
        <v>8541</v>
      </c>
      <c r="L66" s="441"/>
      <c r="M66" s="16">
        <v>1989</v>
      </c>
      <c r="N66" s="450">
        <f t="shared" si="67"/>
        <v>4.7166222802641974E-3</v>
      </c>
      <c r="O66" s="151">
        <f t="shared" si="68"/>
        <v>5.4621404239454961E-2</v>
      </c>
      <c r="P66" s="151">
        <f t="shared" si="69"/>
        <v>0.10983789456018433</v>
      </c>
      <c r="Q66" s="151">
        <f t="shared" si="70"/>
        <v>3.6240859357721984E-2</v>
      </c>
      <c r="R66" s="151">
        <f t="shared" si="71"/>
        <v>0.16289772212934456</v>
      </c>
      <c r="S66" s="151">
        <f t="shared" si="72"/>
        <v>5.9314631760992859E-2</v>
      </c>
      <c r="T66" s="151">
        <f t="shared" si="73"/>
        <v>0.14359994937047899</v>
      </c>
      <c r="U66" s="151">
        <f t="shared" si="74"/>
        <v>0.23654839697081612</v>
      </c>
      <c r="V66" s="451">
        <f t="shared" si="75"/>
        <v>0.192222519330742</v>
      </c>
      <c r="W66" s="442">
        <f t="shared" si="76"/>
        <v>693.70959667732814</v>
      </c>
      <c r="X66" s="214">
        <f t="shared" si="45"/>
        <v>22.409212119878251</v>
      </c>
      <c r="Y66" s="147"/>
      <c r="Z66" s="16">
        <v>1989</v>
      </c>
      <c r="AA66" s="150">
        <f t="shared" si="77"/>
        <v>-3.2196162922402453E-3</v>
      </c>
      <c r="AB66" s="151">
        <f t="shared" si="78"/>
        <v>2.0933368567871556E-2</v>
      </c>
      <c r="AC66" s="151">
        <f t="shared" si="79"/>
        <v>-2.2086925909250904E-2</v>
      </c>
      <c r="AD66" s="151">
        <f t="shared" si="80"/>
        <v>-1.3659729361490541E-4</v>
      </c>
      <c r="AE66" s="151">
        <f t="shared" si="81"/>
        <v>-8.4859574234621982E-3</v>
      </c>
      <c r="AF66" s="151">
        <f t="shared" si="82"/>
        <v>3.0143023266688412E-4</v>
      </c>
      <c r="AG66" s="151">
        <f t="shared" si="83"/>
        <v>1.8825200330119835E-2</v>
      </c>
      <c r="AH66" s="151">
        <f t="shared" si="84"/>
        <v>-5.7893268757122085E-3</v>
      </c>
      <c r="AI66" s="152">
        <f t="shared" si="85"/>
        <v>-3.4157533638198845E-4</v>
      </c>
      <c r="AJ66" s="281">
        <f t="shared" si="97"/>
        <v>1.3965462840403644E-3</v>
      </c>
      <c r="AK66" s="207">
        <v>1</v>
      </c>
      <c r="AL66" s="114"/>
      <c r="AO66" s="6"/>
      <c r="AP66" s="16">
        <v>1989</v>
      </c>
      <c r="AQ66" s="150">
        <f t="shared" si="47"/>
        <v>0.10569578916778424</v>
      </c>
      <c r="AR66" s="151">
        <f t="shared" si="48"/>
        <v>1.2240226338875635</v>
      </c>
      <c r="AS66" s="151">
        <f t="shared" si="49"/>
        <v>2.4613806779999923</v>
      </c>
      <c r="AT66" s="151">
        <f t="shared" si="50"/>
        <v>0.81212910475386668</v>
      </c>
      <c r="AU66" s="151">
        <f t="shared" si="51"/>
        <v>3.6504096090414677</v>
      </c>
      <c r="AV66" s="151">
        <f t="shared" si="52"/>
        <v>1.3291941649445567</v>
      </c>
      <c r="AW66" s="151">
        <f t="shared" si="53"/>
        <v>3.2179617258468411</v>
      </c>
      <c r="AX66" s="151">
        <f t="shared" si="54"/>
        <v>5.3008632043361841</v>
      </c>
      <c r="AY66" s="152">
        <f t="shared" si="55"/>
        <v>4.307555209899995</v>
      </c>
      <c r="AZ66" s="114"/>
      <c r="BA66" s="16">
        <v>1989</v>
      </c>
      <c r="BB66" s="150">
        <f t="shared" si="56"/>
        <v>42.578104210832215</v>
      </c>
      <c r="BC66" s="151">
        <f t="shared" si="87"/>
        <v>184.62248878669999</v>
      </c>
      <c r="BD66" s="151">
        <f t="shared" si="88"/>
        <v>169.61195399629307</v>
      </c>
      <c r="BE66" s="151">
        <f t="shared" si="89"/>
        <v>34.265183921723363</v>
      </c>
      <c r="BF66" s="151">
        <f t="shared" si="90"/>
        <v>122.70665792596603</v>
      </c>
      <c r="BG66" s="151">
        <f t="shared" si="91"/>
        <v>39.260935111038037</v>
      </c>
      <c r="BH66" s="151">
        <f t="shared" si="92"/>
        <v>95.332701234832882</v>
      </c>
      <c r="BI66" s="151">
        <f t="shared" si="93"/>
        <v>157.29902985295715</v>
      </c>
      <c r="BJ66" s="152">
        <f t="shared" si="94"/>
        <v>128.01205114732898</v>
      </c>
      <c r="BK66" s="324">
        <f t="shared" si="95"/>
        <v>973.68910618767177</v>
      </c>
      <c r="BL66" s="300">
        <v>1989</v>
      </c>
      <c r="BM66" s="321">
        <f t="shared" si="58"/>
        <v>7.2131431501059335</v>
      </c>
      <c r="BN66" s="322">
        <f t="shared" si="59"/>
        <v>56.203685774449333</v>
      </c>
      <c r="BO66" s="322">
        <f t="shared" si="60"/>
        <v>81.84249671116676</v>
      </c>
      <c r="BP66" s="322">
        <f t="shared" si="61"/>
        <v>22.795806735422058</v>
      </c>
      <c r="BQ66" s="322">
        <f t="shared" si="62"/>
        <v>122.70665792596601</v>
      </c>
      <c r="BR66" s="322">
        <f t="shared" si="63"/>
        <v>39.260935111038037</v>
      </c>
      <c r="BS66" s="322">
        <f t="shared" si="64"/>
        <v>95.332701234832882</v>
      </c>
      <c r="BT66" s="322">
        <f t="shared" si="65"/>
        <v>157.29902985295715</v>
      </c>
      <c r="BU66" s="323">
        <f t="shared" si="66"/>
        <v>128.01205114732898</v>
      </c>
      <c r="BV66" s="154">
        <f t="shared" si="96"/>
        <v>710.66650764326721</v>
      </c>
      <c r="BW66" s="7"/>
      <c r="BX66" s="7"/>
      <c r="BY66" s="7"/>
      <c r="BZ66" s="7"/>
      <c r="CA66" s="7"/>
      <c r="CB66" s="7"/>
      <c r="CC66" s="7"/>
      <c r="CD66" s="7"/>
      <c r="CE66" s="6"/>
      <c r="CF66" s="6"/>
      <c r="CG66" s="6"/>
      <c r="CH66" s="6"/>
      <c r="CI66" s="6"/>
      <c r="CJ66" s="6"/>
      <c r="CK66" s="6"/>
      <c r="CL66" s="6"/>
      <c r="CM66" s="6"/>
    </row>
    <row r="67" spans="1:91" s="1" customFormat="1" ht="11.25" customHeight="1">
      <c r="A67" s="48">
        <v>1990</v>
      </c>
      <c r="B67" s="395">
        <v>8.0280774900436038E-4</v>
      </c>
      <c r="C67" s="396">
        <v>5.2900747276460247E-3</v>
      </c>
      <c r="D67" s="396">
        <v>6.6106256689610163E-2</v>
      </c>
      <c r="E67" s="396">
        <v>0.1385701961097752</v>
      </c>
      <c r="F67" s="396">
        <v>3.7660494024400908E-2</v>
      </c>
      <c r="G67" s="396">
        <v>0.19089212222799981</v>
      </c>
      <c r="H67" s="396">
        <v>6.3954325193257389E-2</v>
      </c>
      <c r="I67" s="396">
        <v>0.14377413343091722</v>
      </c>
      <c r="J67" s="408">
        <v>0.35294958984739</v>
      </c>
      <c r="K67" s="440">
        <v>8308</v>
      </c>
      <c r="L67" s="441"/>
      <c r="M67" s="16">
        <v>1990</v>
      </c>
      <c r="N67" s="450">
        <f t="shared" si="67"/>
        <v>1.1946814799950934E-2</v>
      </c>
      <c r="O67" s="151">
        <f t="shared" si="68"/>
        <v>1.1176953169634629E-2</v>
      </c>
      <c r="P67" s="151">
        <f t="shared" si="69"/>
        <v>0.10490142122508171</v>
      </c>
      <c r="Q67" s="151">
        <f t="shared" si="70"/>
        <v>0.15483834142135044</v>
      </c>
      <c r="R67" s="151">
        <f t="shared" si="71"/>
        <v>3.8940666845655551E-2</v>
      </c>
      <c r="S67" s="151">
        <f t="shared" si="72"/>
        <v>0.15801762960849136</v>
      </c>
      <c r="T67" s="151">
        <f t="shared" si="73"/>
        <v>4.9893921409006808E-2</v>
      </c>
      <c r="U67" s="151">
        <f t="shared" si="74"/>
        <v>0.11953671569108824</v>
      </c>
      <c r="V67" s="451">
        <f t="shared" si="75"/>
        <v>0.35074753582974022</v>
      </c>
      <c r="W67" s="442">
        <f t="shared" si="76"/>
        <v>591.36146822244814</v>
      </c>
      <c r="X67" s="214">
        <f t="shared" si="45"/>
        <v>21.082670388185669</v>
      </c>
      <c r="Y67" s="147"/>
      <c r="Z67" s="16">
        <v>1990</v>
      </c>
      <c r="AA67" s="150">
        <f t="shared" si="77"/>
        <v>-1.1144007050946573E-2</v>
      </c>
      <c r="AB67" s="151">
        <f t="shared" si="78"/>
        <v>-5.8868784419886045E-3</v>
      </c>
      <c r="AC67" s="151">
        <f t="shared" si="79"/>
        <v>-3.8795164535471549E-2</v>
      </c>
      <c r="AD67" s="151">
        <f t="shared" si="80"/>
        <v>-1.6268145311575249E-2</v>
      </c>
      <c r="AE67" s="151">
        <f t="shared" si="81"/>
        <v>-1.2801728212546437E-3</v>
      </c>
      <c r="AF67" s="151">
        <f t="shared" si="82"/>
        <v>3.287449261950845E-2</v>
      </c>
      <c r="AG67" s="151">
        <f t="shared" si="83"/>
        <v>1.406040378425058E-2</v>
      </c>
      <c r="AH67" s="151">
        <f t="shared" si="84"/>
        <v>2.4237417739828973E-2</v>
      </c>
      <c r="AI67" s="152">
        <f t="shared" si="85"/>
        <v>2.2020540176497794E-3</v>
      </c>
      <c r="AJ67" s="281">
        <f t="shared" si="97"/>
        <v>3.8009290967653212E-3</v>
      </c>
      <c r="AK67" s="207">
        <v>1</v>
      </c>
      <c r="AL67" s="114"/>
      <c r="AO67" s="6"/>
      <c r="AP67" s="16">
        <v>1990</v>
      </c>
      <c r="AQ67" s="150">
        <f t="shared" si="47"/>
        <v>0.25187075861606384</v>
      </c>
      <c r="AR67" s="151">
        <f t="shared" si="48"/>
        <v>0.23564001961959394</v>
      </c>
      <c r="AS67" s="151">
        <f t="shared" si="49"/>
        <v>2.2116020869406219</v>
      </c>
      <c r="AT67" s="151">
        <f t="shared" si="50"/>
        <v>3.2644057156396875</v>
      </c>
      <c r="AU67" s="151">
        <f t="shared" si="51"/>
        <v>0.82097324380310577</v>
      </c>
      <c r="AV67" s="151">
        <f t="shared" si="52"/>
        <v>3.3314336005582317</v>
      </c>
      <c r="AW67" s="151">
        <f t="shared" si="53"/>
        <v>1.0518970994401309</v>
      </c>
      <c r="AX67" s="151">
        <f t="shared" si="54"/>
        <v>2.5201531762014753</v>
      </c>
      <c r="AY67" s="152">
        <f t="shared" si="55"/>
        <v>7.3946946873667558</v>
      </c>
      <c r="AZ67" s="114"/>
      <c r="BA67" s="16">
        <v>1990</v>
      </c>
      <c r="BB67" s="150">
        <f t="shared" si="56"/>
        <v>91.911729241383938</v>
      </c>
      <c r="BC67" s="151">
        <f t="shared" si="87"/>
        <v>32.167305030335356</v>
      </c>
      <c r="BD67" s="151">
        <f t="shared" si="88"/>
        <v>137.92553225622265</v>
      </c>
      <c r="BE67" s="151">
        <f t="shared" si="89"/>
        <v>124.84560371172866</v>
      </c>
      <c r="BF67" s="151">
        <f t="shared" si="90"/>
        <v>24.911928990499248</v>
      </c>
      <c r="BG67" s="151">
        <f t="shared" si="91"/>
        <v>88.793158556798517</v>
      </c>
      <c r="BH67" s="151">
        <f t="shared" si="92"/>
        <v>28.029246446061723</v>
      </c>
      <c r="BI67" s="151">
        <f t="shared" si="93"/>
        <v>67.068065928693557</v>
      </c>
      <c r="BJ67" s="152">
        <f t="shared" si="94"/>
        <v>197.65337107631416</v>
      </c>
      <c r="BK67" s="324">
        <f t="shared" si="95"/>
        <v>793.3059412380378</v>
      </c>
      <c r="BL67" s="300">
        <v>1990</v>
      </c>
      <c r="BM67" s="321">
        <f t="shared" si="58"/>
        <v>15.551092999616504</v>
      </c>
      <c r="BN67" s="322">
        <f t="shared" si="59"/>
        <v>9.7664544732781007</v>
      </c>
      <c r="BO67" s="322">
        <f t="shared" si="60"/>
        <v>66.468017682515793</v>
      </c>
      <c r="BP67" s="322">
        <f t="shared" si="61"/>
        <v>83.072650489814592</v>
      </c>
      <c r="BQ67" s="322">
        <f t="shared" si="62"/>
        <v>24.911928990499248</v>
      </c>
      <c r="BR67" s="322">
        <f t="shared" si="63"/>
        <v>88.793158556798517</v>
      </c>
      <c r="BS67" s="322">
        <f t="shared" si="64"/>
        <v>28.029246446061723</v>
      </c>
      <c r="BT67" s="322">
        <f t="shared" si="65"/>
        <v>67.068065928693557</v>
      </c>
      <c r="BU67" s="323">
        <f t="shared" si="66"/>
        <v>197.65337107631416</v>
      </c>
      <c r="BV67" s="154">
        <f t="shared" si="96"/>
        <v>581.31398664359222</v>
      </c>
      <c r="BW67" s="7"/>
      <c r="BX67" s="7"/>
      <c r="BY67" s="7"/>
      <c r="BZ67" s="7"/>
      <c r="CA67" s="7"/>
      <c r="CB67" s="7"/>
      <c r="CC67" s="7"/>
      <c r="CD67" s="7"/>
      <c r="CE67" s="6"/>
      <c r="CF67" s="6"/>
      <c r="CG67" s="6"/>
      <c r="CH67" s="6"/>
      <c r="CI67" s="6"/>
      <c r="CJ67" s="6"/>
      <c r="CK67" s="6"/>
      <c r="CL67" s="6"/>
      <c r="CM67" s="6"/>
    </row>
    <row r="68" spans="1:91" s="1" customFormat="1" ht="11.25" customHeight="1">
      <c r="A68" s="48">
        <v>1991</v>
      </c>
      <c r="B68" s="395">
        <v>2.0238526525090426E-2</v>
      </c>
      <c r="C68" s="396">
        <v>1.964402330214653E-3</v>
      </c>
      <c r="D68" s="396">
        <v>8.3560201408084678E-3</v>
      </c>
      <c r="E68" s="396">
        <v>0.10200983688181242</v>
      </c>
      <c r="F68" s="396">
        <v>0.14502275730177161</v>
      </c>
      <c r="G68" s="396">
        <v>4.5214692846413378E-2</v>
      </c>
      <c r="H68" s="396">
        <v>0.18763101709921762</v>
      </c>
      <c r="I68" s="396">
        <v>6.8625124571316504E-2</v>
      </c>
      <c r="J68" s="408">
        <v>0.42093762230336002</v>
      </c>
      <c r="K68" s="84">
        <v>10694</v>
      </c>
      <c r="L68" s="441"/>
      <c r="M68" s="16">
        <v>1991</v>
      </c>
      <c r="N68" s="450">
        <f t="shared" si="67"/>
        <v>0.10243652632084622</v>
      </c>
      <c r="O68" s="151">
        <f t="shared" si="68"/>
        <v>2.6592224485853449E-2</v>
      </c>
      <c r="P68" s="151">
        <f t="shared" si="69"/>
        <v>2.0144573126569327E-2</v>
      </c>
      <c r="Q68" s="151">
        <f t="shared" si="70"/>
        <v>0.1387756730756623</v>
      </c>
      <c r="R68" s="151">
        <f t="shared" si="71"/>
        <v>0.1563760329574839</v>
      </c>
      <c r="S68" s="151">
        <f t="shared" si="72"/>
        <v>3.5358301353527272E-2</v>
      </c>
      <c r="T68" s="151">
        <f t="shared" si="73"/>
        <v>0.12436928136167323</v>
      </c>
      <c r="U68" s="151">
        <f t="shared" si="74"/>
        <v>3.8736240019834244E-2</v>
      </c>
      <c r="V68" s="451">
        <f t="shared" si="75"/>
        <v>0.35721114729855008</v>
      </c>
      <c r="W68" s="442">
        <f t="shared" si="76"/>
        <v>536.54530985596375</v>
      </c>
      <c r="X68" s="214">
        <f t="shared" si="45"/>
        <v>27.064344568596976</v>
      </c>
      <c r="Y68" s="147"/>
      <c r="Z68" s="16">
        <v>1991</v>
      </c>
      <c r="AA68" s="150">
        <f t="shared" si="77"/>
        <v>-8.2197999795755802E-2</v>
      </c>
      <c r="AB68" s="151">
        <f t="shared" si="78"/>
        <v>-2.4627822155638794E-2</v>
      </c>
      <c r="AC68" s="151">
        <f t="shared" si="79"/>
        <v>-1.1788552985760859E-2</v>
      </c>
      <c r="AD68" s="151">
        <f t="shared" si="80"/>
        <v>-3.6765836193849877E-2</v>
      </c>
      <c r="AE68" s="151">
        <f t="shared" si="81"/>
        <v>-1.1353275655712286E-2</v>
      </c>
      <c r="AF68" s="151">
        <f t="shared" si="82"/>
        <v>9.856391492886106E-3</v>
      </c>
      <c r="AG68" s="151">
        <f t="shared" si="83"/>
        <v>6.3261735737544386E-2</v>
      </c>
      <c r="AH68" s="151">
        <f t="shared" si="84"/>
        <v>2.988888455148226E-2</v>
      </c>
      <c r="AI68" s="152">
        <f t="shared" si="85"/>
        <v>6.3726475004809935E-2</v>
      </c>
      <c r="AJ68" s="281">
        <f t="shared" si="97"/>
        <v>1.8036239053256964E-2</v>
      </c>
      <c r="AK68" s="207">
        <v>1</v>
      </c>
      <c r="AL68" s="114"/>
      <c r="AO68" s="6"/>
      <c r="AP68" s="16">
        <v>1991</v>
      </c>
      <c r="AQ68" s="150">
        <f t="shared" si="47"/>
        <v>2.7723774447575358</v>
      </c>
      <c r="AR68" s="151">
        <f t="shared" si="48"/>
        <v>0.71970112633061933</v>
      </c>
      <c r="AS68" s="151">
        <f t="shared" si="49"/>
        <v>0.54519966828477118</v>
      </c>
      <c r="AT68" s="151">
        <f t="shared" si="50"/>
        <v>3.7558726338586905</v>
      </c>
      <c r="AU68" s="151">
        <f t="shared" si="51"/>
        <v>4.2322148382316209</v>
      </c>
      <c r="AV68" s="151">
        <f t="shared" si="52"/>
        <v>0.95694925119215091</v>
      </c>
      <c r="AW68" s="151">
        <f t="shared" si="53"/>
        <v>3.36597308452111</v>
      </c>
      <c r="AX68" s="151">
        <f t="shared" si="54"/>
        <v>1.0483709471886697</v>
      </c>
      <c r="AY68" s="152">
        <f t="shared" si="55"/>
        <v>9.6676855742318075</v>
      </c>
      <c r="AZ68" s="114"/>
      <c r="BA68" s="16">
        <v>1991</v>
      </c>
      <c r="BB68" s="150">
        <f t="shared" si="56"/>
        <v>714.19293196340641</v>
      </c>
      <c r="BC68" s="151">
        <f t="shared" si="87"/>
        <v>69.274389513235931</v>
      </c>
      <c r="BD68" s="151">
        <f t="shared" si="88"/>
        <v>23.908942309680842</v>
      </c>
      <c r="BE68" s="151">
        <f t="shared" si="89"/>
        <v>100.3019784880895</v>
      </c>
      <c r="BF68" s="151">
        <f t="shared" si="90"/>
        <v>89.049144430130156</v>
      </c>
      <c r="BG68" s="151">
        <f t="shared" si="91"/>
        <v>17.553137352864443</v>
      </c>
      <c r="BH68" s="151">
        <f t="shared" si="92"/>
        <v>62.347050405640097</v>
      </c>
      <c r="BI68" s="151">
        <f t="shared" si="93"/>
        <v>19.124312766752663</v>
      </c>
      <c r="BJ68" s="152">
        <f t="shared" si="94"/>
        <v>179.54310013707305</v>
      </c>
      <c r="BK68" s="324">
        <f t="shared" si="95"/>
        <v>1275.2949873668731</v>
      </c>
      <c r="BL68" s="300">
        <v>1991</v>
      </c>
      <c r="BM68" s="321">
        <f t="shared" si="58"/>
        <v>120.13933573311812</v>
      </c>
      <c r="BN68" s="322">
        <f t="shared" si="59"/>
        <v>20.918527989153567</v>
      </c>
      <c r="BO68" s="322">
        <f t="shared" si="60"/>
        <v>11.45869487174439</v>
      </c>
      <c r="BP68" s="322">
        <f t="shared" si="61"/>
        <v>66.332929306728673</v>
      </c>
      <c r="BQ68" s="322">
        <f t="shared" si="62"/>
        <v>89.049144430130156</v>
      </c>
      <c r="BR68" s="322">
        <f t="shared" si="63"/>
        <v>17.553137352864443</v>
      </c>
      <c r="BS68" s="322">
        <f t="shared" si="64"/>
        <v>62.347050405640097</v>
      </c>
      <c r="BT68" s="322">
        <f t="shared" si="65"/>
        <v>19.124312766752663</v>
      </c>
      <c r="BU68" s="323">
        <f t="shared" si="66"/>
        <v>179.54310013707305</v>
      </c>
      <c r="BV68" s="154">
        <f t="shared" si="96"/>
        <v>586.46623299320515</v>
      </c>
      <c r="BW68" s="7"/>
      <c r="BX68" s="7"/>
      <c r="BY68" s="7"/>
      <c r="BZ68" s="7"/>
      <c r="CA68" s="7"/>
      <c r="CB68" s="7"/>
      <c r="CC68" s="7"/>
      <c r="CD68" s="7"/>
      <c r="CE68" s="6"/>
      <c r="CF68" s="6"/>
      <c r="CG68" s="6"/>
      <c r="CH68" s="6"/>
      <c r="CI68" s="6"/>
      <c r="CJ68" s="6"/>
      <c r="CK68" s="6"/>
      <c r="CL68" s="6"/>
      <c r="CM68" s="6"/>
    </row>
    <row r="69" spans="1:91" s="1" customFormat="1" ht="11.25" customHeight="1">
      <c r="A69" s="48">
        <v>1992</v>
      </c>
      <c r="B69" s="395">
        <v>0.1990652471020973</v>
      </c>
      <c r="C69" s="396">
        <v>0.31138745001434187</v>
      </c>
      <c r="D69" s="396">
        <v>1.2384632257411377E-2</v>
      </c>
      <c r="E69" s="396">
        <v>1.0326151146506488E-2</v>
      </c>
      <c r="F69" s="396">
        <v>9.1399935883375236E-2</v>
      </c>
      <c r="G69" s="396">
        <v>9.1231207923465008E-2</v>
      </c>
      <c r="H69" s="396">
        <v>2.1900889196348729E-2</v>
      </c>
      <c r="I69" s="396">
        <v>6.0556464811783964E-2</v>
      </c>
      <c r="J69" s="408">
        <v>0.20174802166467001</v>
      </c>
      <c r="K69" s="440">
        <v>18859</v>
      </c>
      <c r="L69" s="441"/>
      <c r="M69" s="16">
        <v>1992</v>
      </c>
      <c r="N69" s="450">
        <f t="shared" si="67"/>
        <v>7.4048668148736729E-2</v>
      </c>
      <c r="O69" s="151">
        <f t="shared" si="68"/>
        <v>0.21157047858965899</v>
      </c>
      <c r="P69" s="151">
        <f t="shared" si="69"/>
        <v>4.4419318190997266E-2</v>
      </c>
      <c r="Q69" s="151">
        <f t="shared" si="70"/>
        <v>2.4631157838320428E-2</v>
      </c>
      <c r="R69" s="151">
        <f t="shared" si="71"/>
        <v>0.12863591105266817</v>
      </c>
      <c r="S69" s="151">
        <f t="shared" si="72"/>
        <v>0.12941051816112342</v>
      </c>
      <c r="T69" s="151">
        <f t="shared" si="73"/>
        <v>2.5173532369426495E-2</v>
      </c>
      <c r="U69" s="151">
        <f t="shared" si="74"/>
        <v>8.8222171332056842E-2</v>
      </c>
      <c r="V69" s="451">
        <f t="shared" si="75"/>
        <v>0.27388824431701164</v>
      </c>
      <c r="W69" s="442">
        <f t="shared" si="76"/>
        <v>524.02331909614304</v>
      </c>
      <c r="X69" s="214">
        <f t="shared" si="45"/>
        <v>49.600639704735002</v>
      </c>
      <c r="Y69" s="147"/>
      <c r="Z69" s="16">
        <v>1992</v>
      </c>
      <c r="AA69" s="150">
        <f t="shared" si="77"/>
        <v>0.12501657895336057</v>
      </c>
      <c r="AB69" s="151">
        <f t="shared" si="78"/>
        <v>9.9816971424682877E-2</v>
      </c>
      <c r="AC69" s="151">
        <f t="shared" si="79"/>
        <v>-3.2034685933585889E-2</v>
      </c>
      <c r="AD69" s="151">
        <f t="shared" si="80"/>
        <v>-1.430500669181394E-2</v>
      </c>
      <c r="AE69" s="151">
        <f t="shared" si="81"/>
        <v>-3.7235975169292931E-2</v>
      </c>
      <c r="AF69" s="151">
        <f t="shared" si="82"/>
        <v>-3.8179310237658415E-2</v>
      </c>
      <c r="AG69" s="151">
        <f t="shared" si="83"/>
        <v>-3.2726431730777661E-3</v>
      </c>
      <c r="AH69" s="151">
        <f t="shared" si="84"/>
        <v>-2.7665706520272879E-2</v>
      </c>
      <c r="AI69" s="152">
        <f t="shared" si="85"/>
        <v>-7.2140222652341629E-2</v>
      </c>
      <c r="AJ69" s="281">
        <f t="shared" si="97"/>
        <v>3.564791792887928E-2</v>
      </c>
      <c r="AK69" s="207">
        <v>1</v>
      </c>
      <c r="AL69" s="114"/>
      <c r="AO69" s="6"/>
      <c r="AP69" s="16">
        <v>1992</v>
      </c>
      <c r="AQ69" s="150">
        <f t="shared" si="47"/>
        <v>3.672861309460977</v>
      </c>
      <c r="AR69" s="151">
        <f t="shared" si="48"/>
        <v>10.494031080684026</v>
      </c>
      <c r="AS69" s="151">
        <f t="shared" si="49"/>
        <v>2.2032265975216365</v>
      </c>
      <c r="AT69" s="151">
        <f t="shared" si="50"/>
        <v>1.2217211854489909</v>
      </c>
      <c r="AU69" s="151">
        <f t="shared" si="51"/>
        <v>6.3804234772137329</v>
      </c>
      <c r="AV69" s="151">
        <f t="shared" si="52"/>
        <v>6.418844485312948</v>
      </c>
      <c r="AW69" s="151">
        <f t="shared" si="53"/>
        <v>1.2486233091514076</v>
      </c>
      <c r="AX69" s="151">
        <f t="shared" si="54"/>
        <v>4.3758761342107526</v>
      </c>
      <c r="AY69" s="152">
        <f t="shared" si="55"/>
        <v>13.585032125730528</v>
      </c>
      <c r="AZ69" s="114"/>
      <c r="BA69" s="16">
        <v>1992</v>
      </c>
      <c r="BB69" s="150">
        <f t="shared" si="56"/>
        <v>502.52213869053901</v>
      </c>
      <c r="BC69" s="151">
        <f t="shared" si="87"/>
        <v>532.91259755500062</v>
      </c>
      <c r="BD69" s="151">
        <f t="shared" si="88"/>
        <v>50.45571489483001</v>
      </c>
      <c r="BE69" s="151">
        <f t="shared" si="89"/>
        <v>16.510799105296115</v>
      </c>
      <c r="BF69" s="151">
        <f t="shared" si="90"/>
        <v>66.689144012691983</v>
      </c>
      <c r="BG69" s="151">
        <f t="shared" si="91"/>
        <v>58.208284767430655</v>
      </c>
      <c r="BH69" s="151">
        <f t="shared" si="92"/>
        <v>11.55789467644966</v>
      </c>
      <c r="BI69" s="151">
        <f t="shared" si="93"/>
        <v>40.727598905082274</v>
      </c>
      <c r="BJ69" s="152">
        <f t="shared" si="94"/>
        <v>127.42179472268526</v>
      </c>
      <c r="BK69" s="324">
        <f t="shared" si="95"/>
        <v>1407.0059673300054</v>
      </c>
      <c r="BL69" s="300">
        <v>1992</v>
      </c>
      <c r="BM69" s="321">
        <f t="shared" si="58"/>
        <v>83.11844715090001</v>
      </c>
      <c r="BN69" s="322">
        <f t="shared" si="59"/>
        <v>157.16714260004113</v>
      </c>
      <c r="BO69" s="322">
        <f t="shared" si="60"/>
        <v>23.64329496290183</v>
      </c>
      <c r="BP69" s="322">
        <f t="shared" si="61"/>
        <v>10.622374939688262</v>
      </c>
      <c r="BQ69" s="322">
        <f t="shared" si="62"/>
        <v>66.689144012691997</v>
      </c>
      <c r="BR69" s="322">
        <f t="shared" si="63"/>
        <v>58.208284767430655</v>
      </c>
      <c r="BS69" s="322">
        <f t="shared" si="64"/>
        <v>11.55789467644966</v>
      </c>
      <c r="BT69" s="322">
        <f t="shared" si="65"/>
        <v>40.727598905082267</v>
      </c>
      <c r="BU69" s="323">
        <f t="shared" si="66"/>
        <v>127.42179472268526</v>
      </c>
      <c r="BV69" s="154">
        <f t="shared" si="96"/>
        <v>579.15597673787113</v>
      </c>
      <c r="BW69" s="7"/>
      <c r="BX69" s="7"/>
      <c r="BY69" s="7"/>
      <c r="BZ69" s="7"/>
      <c r="CA69" s="7"/>
      <c r="CB69" s="7"/>
      <c r="CC69" s="7"/>
      <c r="CD69" s="7"/>
      <c r="CE69" s="6"/>
      <c r="CF69" s="6"/>
      <c r="CG69" s="6"/>
      <c r="CH69" s="6"/>
      <c r="CI69" s="6"/>
      <c r="CJ69" s="6"/>
      <c r="CK69" s="6"/>
      <c r="CL69" s="6"/>
      <c r="CM69" s="6"/>
    </row>
    <row r="70" spans="1:91" s="1" customFormat="1" ht="11.25" customHeight="1">
      <c r="A70" s="48">
        <v>1993</v>
      </c>
      <c r="B70" s="397">
        <v>1.15945611866502E-2</v>
      </c>
      <c r="C70" s="398">
        <v>0.15369592088998768</v>
      </c>
      <c r="D70" s="398">
        <v>0.35297898640296671</v>
      </c>
      <c r="E70" s="398">
        <v>2.4128553770086533E-2</v>
      </c>
      <c r="F70" s="398">
        <v>1.520395550061805E-2</v>
      </c>
      <c r="G70" s="398">
        <v>0.11854140914709521</v>
      </c>
      <c r="H70" s="398">
        <v>0.11156983930778742</v>
      </c>
      <c r="I70" s="398">
        <v>3.1569839307787395E-2</v>
      </c>
      <c r="J70" s="408">
        <v>0.18071693448702</v>
      </c>
      <c r="K70" s="440">
        <v>13056</v>
      </c>
      <c r="L70" s="441"/>
      <c r="M70" s="16">
        <v>1993</v>
      </c>
      <c r="N70" s="450">
        <f t="shared" si="67"/>
        <v>3.0776502416276098E-2</v>
      </c>
      <c r="O70" s="151">
        <f t="shared" si="68"/>
        <v>0.14533613717071323</v>
      </c>
      <c r="P70" s="151">
        <f t="shared" si="69"/>
        <v>0.33360615953250605</v>
      </c>
      <c r="Q70" s="151">
        <f t="shared" si="70"/>
        <v>5.0747391083861816E-2</v>
      </c>
      <c r="R70" s="151">
        <f t="shared" si="71"/>
        <v>2.0672819524949017E-2</v>
      </c>
      <c r="S70" s="151">
        <f t="shared" si="72"/>
        <v>9.4618021179680725E-2</v>
      </c>
      <c r="T70" s="151">
        <f t="shared" si="73"/>
        <v>8.1499154693457351E-2</v>
      </c>
      <c r="U70" s="151">
        <f t="shared" si="74"/>
        <v>1.5966857742403265E-2</v>
      </c>
      <c r="V70" s="451">
        <f t="shared" si="75"/>
        <v>0.22677695665615258</v>
      </c>
      <c r="W70" s="442">
        <f t="shared" si="76"/>
        <v>536.74958894358883</v>
      </c>
      <c r="X70" s="214">
        <f t="shared" si="45"/>
        <v>40.623228137994879</v>
      </c>
      <c r="Y70" s="147"/>
      <c r="Z70" s="16">
        <v>1993</v>
      </c>
      <c r="AA70" s="150">
        <f t="shared" si="77"/>
        <v>-1.9181941229625896E-2</v>
      </c>
      <c r="AB70" s="151">
        <f t="shared" si="78"/>
        <v>8.3597837192744551E-3</v>
      </c>
      <c r="AC70" s="151">
        <f t="shared" si="79"/>
        <v>1.9372826870460658E-2</v>
      </c>
      <c r="AD70" s="151">
        <f t="shared" si="80"/>
        <v>-2.6618837313775283E-2</v>
      </c>
      <c r="AE70" s="151">
        <f t="shared" si="81"/>
        <v>-5.4688640243309664E-3</v>
      </c>
      <c r="AF70" s="151">
        <f t="shared" si="82"/>
        <v>2.3923387967414486E-2</v>
      </c>
      <c r="AG70" s="151">
        <f t="shared" si="83"/>
        <v>3.0070684614330073E-2</v>
      </c>
      <c r="AH70" s="151">
        <f t="shared" si="84"/>
        <v>1.560298156538413E-2</v>
      </c>
      <c r="AI70" s="152">
        <f t="shared" si="85"/>
        <v>-4.6060022169132575E-2</v>
      </c>
      <c r="AJ70" s="281">
        <f t="shared" si="97"/>
        <v>5.3931634887412084E-3</v>
      </c>
      <c r="AK70" s="207">
        <v>1</v>
      </c>
      <c r="AL70" s="55"/>
      <c r="AO70" s="6"/>
      <c r="AP70" s="16">
        <v>1993</v>
      </c>
      <c r="AQ70" s="150">
        <f t="shared" si="47"/>
        <v>1.2502408789459345</v>
      </c>
      <c r="AR70" s="151">
        <f t="shared" si="48"/>
        <v>5.904023056980801</v>
      </c>
      <c r="AS70" s="151">
        <f t="shared" si="49"/>
        <v>13.552159126929308</v>
      </c>
      <c r="AT70" s="151">
        <f t="shared" si="50"/>
        <v>2.0615228454077656</v>
      </c>
      <c r="AU70" s="151">
        <f t="shared" si="51"/>
        <v>0.83979666381759888</v>
      </c>
      <c r="AV70" s="151">
        <f t="shared" si="52"/>
        <v>3.8436894603478016</v>
      </c>
      <c r="AW70" s="151">
        <f t="shared" si="53"/>
        <v>3.3107587541660539</v>
      </c>
      <c r="AX70" s="151">
        <f t="shared" si="54"/>
        <v>0.64862530471655766</v>
      </c>
      <c r="AY70" s="152">
        <f t="shared" si="55"/>
        <v>9.2124120466830632</v>
      </c>
      <c r="AZ70" s="114"/>
      <c r="BA70" s="16">
        <v>1993</v>
      </c>
      <c r="BB70" s="150">
        <f t="shared" si="56"/>
        <v>214.24875912105406</v>
      </c>
      <c r="BC70" s="151">
        <f t="shared" si="87"/>
        <v>376.64367635285748</v>
      </c>
      <c r="BD70" s="151">
        <f t="shared" si="88"/>
        <v>391.51296876471559</v>
      </c>
      <c r="BE70" s="151">
        <f t="shared" si="89"/>
        <v>36.181320452741495</v>
      </c>
      <c r="BF70" s="151">
        <f t="shared" si="90"/>
        <v>11.480771243633185</v>
      </c>
      <c r="BG70" s="151">
        <f t="shared" si="91"/>
        <v>45.494494514501611</v>
      </c>
      <c r="BH70" s="151">
        <f t="shared" si="92"/>
        <v>39.176879026797138</v>
      </c>
      <c r="BI70" s="151">
        <f t="shared" si="93"/>
        <v>7.4495790252391538</v>
      </c>
      <c r="BJ70" s="152">
        <f t="shared" si="94"/>
        <v>110.6580262203849</v>
      </c>
      <c r="BK70" s="324">
        <f t="shared" si="95"/>
        <v>1232.846474721925</v>
      </c>
      <c r="BL70" s="300">
        <v>1993</v>
      </c>
      <c r="BM70" s="321">
        <f t="shared" si="58"/>
        <v>18.005006066472212</v>
      </c>
      <c r="BN70" s="322">
        <f t="shared" si="59"/>
        <v>78.370797800170649</v>
      </c>
      <c r="BO70" s="322">
        <f t="shared" si="60"/>
        <v>168.07799691324769</v>
      </c>
      <c r="BP70" s="322">
        <f t="shared" si="61"/>
        <v>24.72736671793032</v>
      </c>
      <c r="BQ70" s="322">
        <f t="shared" si="62"/>
        <v>11.480771243633185</v>
      </c>
      <c r="BR70" s="322">
        <f t="shared" si="63"/>
        <v>45.494494514501611</v>
      </c>
      <c r="BS70" s="322">
        <f t="shared" si="64"/>
        <v>39.176879026797138</v>
      </c>
      <c r="BT70" s="322">
        <f t="shared" si="65"/>
        <v>7.4495790252391529</v>
      </c>
      <c r="BU70" s="323">
        <f t="shared" si="66"/>
        <v>110.6580262203849</v>
      </c>
      <c r="BV70" s="154">
        <f t="shared" si="96"/>
        <v>503.44091752837681</v>
      </c>
      <c r="BW70" s="7"/>
      <c r="BX70" s="7"/>
      <c r="BY70" s="7"/>
      <c r="BZ70" s="7"/>
      <c r="CA70" s="7"/>
      <c r="CB70" s="7"/>
      <c r="CC70" s="7"/>
      <c r="CD70" s="7"/>
      <c r="CE70" s="6"/>
      <c r="CF70" s="6"/>
      <c r="CG70" s="6"/>
      <c r="CH70" s="6"/>
      <c r="CI70" s="6"/>
      <c r="CJ70" s="6"/>
      <c r="CK70" s="6"/>
      <c r="CL70" s="6"/>
      <c r="CM70" s="6"/>
    </row>
    <row r="71" spans="1:91" s="1" customFormat="1" ht="11.25" customHeight="1">
      <c r="A71" s="48">
        <v>1994</v>
      </c>
      <c r="B71" s="397">
        <v>4.4999999999999997E-3</v>
      </c>
      <c r="C71" s="398">
        <v>2.8400000000000002E-2</v>
      </c>
      <c r="D71" s="398">
        <v>0.1736</v>
      </c>
      <c r="E71" s="398">
        <v>0.36020000000000002</v>
      </c>
      <c r="F71" s="398">
        <v>3.4000000000000002E-2</v>
      </c>
      <c r="G71" s="398">
        <v>2.3599999999999999E-2</v>
      </c>
      <c r="H71" s="398">
        <v>0.1069</v>
      </c>
      <c r="I71" s="398">
        <v>9.0700000000000003E-2</v>
      </c>
      <c r="J71" s="408">
        <v>0.17799999999999999</v>
      </c>
      <c r="K71" s="440">
        <v>20732</v>
      </c>
      <c r="L71" s="441"/>
      <c r="M71" s="16">
        <v>1994</v>
      </c>
      <c r="N71" s="450">
        <f t="shared" si="67"/>
        <v>3.1811467376526278E-2</v>
      </c>
      <c r="O71" s="151">
        <f t="shared" si="68"/>
        <v>5.8255066869393475E-2</v>
      </c>
      <c r="P71" s="151">
        <f t="shared" si="69"/>
        <v>0.221669392157781</v>
      </c>
      <c r="Q71" s="151">
        <f t="shared" si="70"/>
        <v>0.3702085843384359</v>
      </c>
      <c r="R71" s="151">
        <f t="shared" si="71"/>
        <v>4.2590526501399745E-2</v>
      </c>
      <c r="S71" s="151">
        <f t="shared" si="72"/>
        <v>1.5313933533801729E-2</v>
      </c>
      <c r="T71" s="151">
        <f t="shared" si="73"/>
        <v>5.9885836793830492E-2</v>
      </c>
      <c r="U71" s="151">
        <f t="shared" si="74"/>
        <v>5.0882393834519E-2</v>
      </c>
      <c r="V71" s="451">
        <f t="shared" si="75"/>
        <v>0.14938279859431244</v>
      </c>
      <c r="W71" s="442">
        <f t="shared" si="76"/>
        <v>570.91932588667578</v>
      </c>
      <c r="X71" s="214">
        <f t="shared" si="45"/>
        <v>62.465924263940906</v>
      </c>
      <c r="Y71" s="147"/>
      <c r="Z71" s="16">
        <v>1994</v>
      </c>
      <c r="AA71" s="150">
        <f t="shared" si="77"/>
        <v>-2.7311467376526278E-2</v>
      </c>
      <c r="AB71" s="151">
        <f t="shared" si="78"/>
        <v>-2.9855066869393473E-2</v>
      </c>
      <c r="AC71" s="151">
        <f t="shared" si="79"/>
        <v>-4.8069392157780999E-2</v>
      </c>
      <c r="AD71" s="151">
        <f t="shared" si="80"/>
        <v>-1.0008584338435877E-2</v>
      </c>
      <c r="AE71" s="151">
        <f t="shared" si="81"/>
        <v>-8.5905265013997423E-3</v>
      </c>
      <c r="AF71" s="151">
        <f t="shared" si="82"/>
        <v>8.2860664661982709E-3</v>
      </c>
      <c r="AG71" s="151">
        <f t="shared" si="83"/>
        <v>4.7014163206169503E-2</v>
      </c>
      <c r="AH71" s="151">
        <f t="shared" si="84"/>
        <v>3.9817606165481002E-2</v>
      </c>
      <c r="AI71" s="152">
        <f t="shared" si="85"/>
        <v>2.8617201405687548E-2</v>
      </c>
      <c r="AJ71" s="281">
        <f t="shared" si="97"/>
        <v>8.8052530529860208E-3</v>
      </c>
      <c r="AK71" s="207">
        <v>1</v>
      </c>
      <c r="AL71" s="55"/>
      <c r="AO71" s="6"/>
      <c r="AP71" s="16">
        <v>1994</v>
      </c>
      <c r="AQ71" s="150">
        <f t="shared" si="47"/>
        <v>1.9871327118669173</v>
      </c>
      <c r="AR71" s="151">
        <f t="shared" si="48"/>
        <v>3.6389565950543457</v>
      </c>
      <c r="AS71" s="151">
        <f t="shared" si="49"/>
        <v>13.846783462161765</v>
      </c>
      <c r="AT71" s="151">
        <f t="shared" si="50"/>
        <v>23.125421391145515</v>
      </c>
      <c r="AU71" s="151">
        <f t="shared" si="51"/>
        <v>2.6604566027978045</v>
      </c>
      <c r="AV71" s="151">
        <f t="shared" si="52"/>
        <v>0.95659901230548372</v>
      </c>
      <c r="AW71" s="151">
        <f t="shared" si="53"/>
        <v>3.7408241456461413</v>
      </c>
      <c r="AX71" s="151">
        <f t="shared" si="54"/>
        <v>3.1784157596350777</v>
      </c>
      <c r="AY71" s="152">
        <f t="shared" si="55"/>
        <v>9.3313345833278589</v>
      </c>
      <c r="AZ71" s="115"/>
      <c r="BA71" s="16">
        <v>1994</v>
      </c>
      <c r="BB71" s="150">
        <f t="shared" si="56"/>
        <v>234.93886728813308</v>
      </c>
      <c r="BC71" s="151">
        <f t="shared" si="87"/>
        <v>159.36118643095671</v>
      </c>
      <c r="BD71" s="151">
        <f t="shared" si="88"/>
        <v>271.75693525288796</v>
      </c>
      <c r="BE71" s="151">
        <f t="shared" si="89"/>
        <v>271.89879879006094</v>
      </c>
      <c r="BF71" s="151">
        <f t="shared" si="90"/>
        <v>24.313921449501141</v>
      </c>
      <c r="BG71" s="151">
        <f t="shared" si="91"/>
        <v>6.0574215974859582</v>
      </c>
      <c r="BH71" s="151">
        <f t="shared" si="92"/>
        <v>26.809157426847047</v>
      </c>
      <c r="BI71" s="151">
        <f t="shared" si="93"/>
        <v>23.297326227868858</v>
      </c>
      <c r="BJ71" s="152">
        <f t="shared" si="94"/>
        <v>71.702192089202057</v>
      </c>
      <c r="BK71" s="324">
        <f t="shared" si="95"/>
        <v>1090.1358065529437</v>
      </c>
      <c r="BL71" s="300">
        <v>1994</v>
      </c>
      <c r="BM71" s="321">
        <f t="shared" si="58"/>
        <v>19.182657578529511</v>
      </c>
      <c r="BN71" s="322">
        <f t="shared" si="59"/>
        <v>32.193467460606065</v>
      </c>
      <c r="BO71" s="322">
        <f t="shared" si="60"/>
        <v>113.84104133325009</v>
      </c>
      <c r="BP71" s="322">
        <f t="shared" si="61"/>
        <v>183.02142503454368</v>
      </c>
      <c r="BQ71" s="322">
        <f t="shared" si="62"/>
        <v>24.313921449501141</v>
      </c>
      <c r="BR71" s="322">
        <f t="shared" si="63"/>
        <v>6.0574215974859582</v>
      </c>
      <c r="BS71" s="322">
        <f t="shared" si="64"/>
        <v>26.809157426847047</v>
      </c>
      <c r="BT71" s="322">
        <f t="shared" si="65"/>
        <v>23.297326227868858</v>
      </c>
      <c r="BU71" s="323">
        <f t="shared" si="66"/>
        <v>71.702192089202057</v>
      </c>
      <c r="BV71" s="154">
        <f t="shared" si="96"/>
        <v>500.41861019783443</v>
      </c>
      <c r="BW71" s="7"/>
      <c r="BX71" s="7"/>
      <c r="BY71" s="7"/>
      <c r="BZ71" s="7"/>
      <c r="CA71" s="7"/>
      <c r="CB71" s="7"/>
      <c r="CC71" s="7"/>
      <c r="CD71" s="7"/>
      <c r="CE71" s="6"/>
      <c r="CF71" s="6"/>
      <c r="CG71" s="6"/>
      <c r="CH71" s="6"/>
      <c r="CI71" s="6"/>
      <c r="CJ71" s="6"/>
      <c r="CK71" s="6"/>
      <c r="CL71" s="6"/>
      <c r="CM71" s="6"/>
    </row>
    <row r="72" spans="1:91" s="1" customFormat="1" ht="11.25" customHeight="1">
      <c r="A72" s="48">
        <v>1995</v>
      </c>
      <c r="B72" s="397">
        <f>1.2/100</f>
        <v>1.2E-2</v>
      </c>
      <c r="C72" s="398">
        <f>5.5/100</f>
        <v>5.5E-2</v>
      </c>
      <c r="D72" s="398">
        <f>9.2/100</f>
        <v>9.1999999999999998E-2</v>
      </c>
      <c r="E72" s="398">
        <f>26/100</f>
        <v>0.26</v>
      </c>
      <c r="F72" s="398">
        <f>30.1/100</f>
        <v>0.30099999999999999</v>
      </c>
      <c r="G72" s="398">
        <f>5.3/100</f>
        <v>5.2999999999999999E-2</v>
      </c>
      <c r="H72" s="398">
        <f>2.1/100</f>
        <v>2.1000000000000001E-2</v>
      </c>
      <c r="I72" s="398">
        <f>5.2/100</f>
        <v>5.2000000000000005E-2</v>
      </c>
      <c r="J72" s="408">
        <v>0.15110000000000001</v>
      </c>
      <c r="K72" s="84">
        <v>17905</v>
      </c>
      <c r="L72" s="338"/>
      <c r="M72" s="16">
        <v>1995</v>
      </c>
      <c r="N72" s="450">
        <f t="shared" si="67"/>
        <v>3.4406339527503986E-2</v>
      </c>
      <c r="O72" s="151">
        <f t="shared" si="68"/>
        <v>6.6298061549788567E-2</v>
      </c>
      <c r="P72" s="151">
        <f t="shared" si="69"/>
        <v>9.7339290109517987E-2</v>
      </c>
      <c r="Q72" s="151">
        <f t="shared" si="70"/>
        <v>0.26669295201615989</v>
      </c>
      <c r="R72" s="151">
        <f t="shared" si="71"/>
        <v>0.33217462646495766</v>
      </c>
      <c r="S72" s="151">
        <f t="shared" si="72"/>
        <v>3.3659005001593759E-2</v>
      </c>
      <c r="T72" s="151">
        <f t="shared" si="73"/>
        <v>8.2752981560305812E-3</v>
      </c>
      <c r="U72" s="151">
        <f t="shared" si="74"/>
        <v>3.6136944991763516E-2</v>
      </c>
      <c r="V72" s="451">
        <f t="shared" si="75"/>
        <v>0.12501748218268427</v>
      </c>
      <c r="W72" s="442">
        <f t="shared" si="76"/>
        <v>550.10320370701902</v>
      </c>
      <c r="X72" s="214">
        <f t="shared" si="45"/>
        <v>56.937204687916172</v>
      </c>
      <c r="Y72" s="147"/>
      <c r="Z72" s="16">
        <v>1995</v>
      </c>
      <c r="AA72" s="150">
        <f t="shared" si="77"/>
        <v>-2.2406339527503986E-2</v>
      </c>
      <c r="AB72" s="151">
        <f t="shared" si="78"/>
        <v>-1.1298061549788567E-2</v>
      </c>
      <c r="AC72" s="151">
        <f t="shared" si="79"/>
        <v>-5.3392901095179884E-3</v>
      </c>
      <c r="AD72" s="151">
        <f t="shared" si="80"/>
        <v>-6.692952016159881E-3</v>
      </c>
      <c r="AE72" s="151">
        <f t="shared" si="81"/>
        <v>-3.1174626464957667E-2</v>
      </c>
      <c r="AF72" s="151">
        <f t="shared" si="82"/>
        <v>1.934099499840624E-2</v>
      </c>
      <c r="AG72" s="151">
        <f t="shared" si="83"/>
        <v>1.272470184396942E-2</v>
      </c>
      <c r="AH72" s="151">
        <f t="shared" si="84"/>
        <v>1.5863055008236489E-2</v>
      </c>
      <c r="AI72" s="152">
        <f t="shared" si="85"/>
        <v>2.6082517817315742E-2</v>
      </c>
      <c r="AJ72" s="281">
        <f t="shared" si="97"/>
        <v>3.142777581029676E-3</v>
      </c>
      <c r="AK72" s="207">
        <v>1</v>
      </c>
      <c r="AL72" s="55"/>
      <c r="AO72" s="7"/>
      <c r="AP72" s="16">
        <v>1995</v>
      </c>
      <c r="AQ72" s="150">
        <f t="shared" si="47"/>
        <v>1.9590007962394353</v>
      </c>
      <c r="AR72" s="151">
        <f t="shared" si="48"/>
        <v>3.7748263008723764</v>
      </c>
      <c r="AS72" s="151">
        <f t="shared" si="49"/>
        <v>5.5422270851420796</v>
      </c>
      <c r="AT72" s="151">
        <f t="shared" si="50"/>
        <v>15.184751197768701</v>
      </c>
      <c r="AU72" s="151">
        <f t="shared" si="51"/>
        <v>18.913094699167392</v>
      </c>
      <c r="AV72" s="151">
        <f t="shared" si="52"/>
        <v>1.916449657367338</v>
      </c>
      <c r="AW72" s="151">
        <f t="shared" si="53"/>
        <v>0.47117234496344845</v>
      </c>
      <c r="AX72" s="151">
        <f t="shared" si="54"/>
        <v>2.0575366337920067</v>
      </c>
      <c r="AY72" s="152">
        <f t="shared" si="55"/>
        <v>7.1181459726034069</v>
      </c>
      <c r="AZ72" s="115"/>
      <c r="BA72" s="16">
        <v>1995</v>
      </c>
      <c r="BB72" s="150">
        <f t="shared" si="56"/>
        <v>244.94999920376057</v>
      </c>
      <c r="BC72" s="151">
        <f t="shared" si="87"/>
        <v>175.07757893826331</v>
      </c>
      <c r="BD72" s="151">
        <f t="shared" si="88"/>
        <v>115.81705338474295</v>
      </c>
      <c r="BE72" s="151">
        <f t="shared" si="89"/>
        <v>191.47493824697455</v>
      </c>
      <c r="BF72" s="151">
        <f t="shared" si="90"/>
        <v>185.75062893622044</v>
      </c>
      <c r="BG72" s="151">
        <f t="shared" si="91"/>
        <v>15.947476827599964</v>
      </c>
      <c r="BH72" s="151">
        <f t="shared" si="92"/>
        <v>3.0670956822997604</v>
      </c>
      <c r="BI72" s="151">
        <f t="shared" si="93"/>
        <v>15.457512578361419</v>
      </c>
      <c r="BJ72" s="152">
        <f t="shared" si="94"/>
        <v>53.610371495476379</v>
      </c>
      <c r="BK72" s="324">
        <f t="shared" si="95"/>
        <v>1001.1526552936994</v>
      </c>
      <c r="BL72" s="300">
        <v>1995</v>
      </c>
      <c r="BM72" s="321">
        <f t="shared" si="58"/>
        <v>20.102789597434079</v>
      </c>
      <c r="BN72" s="322">
        <f t="shared" si="59"/>
        <v>35.629210727976456</v>
      </c>
      <c r="BO72" s="322">
        <f t="shared" si="60"/>
        <v>49.001477307574973</v>
      </c>
      <c r="BP72" s="322">
        <f t="shared" si="61"/>
        <v>129.78338616038229</v>
      </c>
      <c r="BQ72" s="322">
        <f t="shared" si="62"/>
        <v>185.75062893622044</v>
      </c>
      <c r="BR72" s="322">
        <f t="shared" si="63"/>
        <v>15.947476827599965</v>
      </c>
      <c r="BS72" s="322">
        <f t="shared" si="64"/>
        <v>3.0670956822997608</v>
      </c>
      <c r="BT72" s="322">
        <f t="shared" si="65"/>
        <v>15.457512578361417</v>
      </c>
      <c r="BU72" s="323">
        <f t="shared" si="66"/>
        <v>53.610371495476372</v>
      </c>
      <c r="BV72" s="154">
        <f t="shared" si="96"/>
        <v>508.34994931332579</v>
      </c>
      <c r="BW72" s="7"/>
      <c r="BX72" s="7"/>
      <c r="BY72" s="7"/>
      <c r="BZ72" s="7"/>
      <c r="CA72" s="7"/>
      <c r="CB72" s="7"/>
      <c r="CC72" s="7"/>
      <c r="CD72" s="7"/>
      <c r="CE72" s="6"/>
      <c r="CF72" s="6"/>
      <c r="CG72" s="6"/>
      <c r="CH72" s="6"/>
      <c r="CI72" s="6"/>
      <c r="CJ72" s="6"/>
      <c r="CK72" s="6"/>
      <c r="CL72" s="6"/>
      <c r="CM72" s="6"/>
    </row>
    <row r="73" spans="1:91" s="1" customFormat="1" ht="11.25" customHeight="1">
      <c r="A73" s="48">
        <v>1996</v>
      </c>
      <c r="B73" s="399">
        <f>0.3/100</f>
        <v>3.0000000000000001E-3</v>
      </c>
      <c r="C73" s="400">
        <f>5/100</f>
        <v>0.05</v>
      </c>
      <c r="D73" s="400">
        <f>7/100</f>
        <v>7.0000000000000007E-2</v>
      </c>
      <c r="E73" s="400">
        <f>8.8/100</f>
        <v>8.8000000000000009E-2</v>
      </c>
      <c r="F73" s="400">
        <f>22.7/100</f>
        <v>0.22699999999999998</v>
      </c>
      <c r="G73" s="400">
        <f>25.5/100</f>
        <v>0.255</v>
      </c>
      <c r="H73" s="400">
        <f>7.6/100</f>
        <v>7.5999999999999998E-2</v>
      </c>
      <c r="I73" s="400">
        <f>4.6/100</f>
        <v>4.5999999999999999E-2</v>
      </c>
      <c r="J73" s="408">
        <v>0.184</v>
      </c>
      <c r="K73" s="440">
        <v>16337</v>
      </c>
      <c r="L73" s="338"/>
      <c r="M73" s="16">
        <v>1996</v>
      </c>
      <c r="N73" s="450">
        <f t="shared" si="67"/>
        <v>2.9220208547257508E-2</v>
      </c>
      <c r="O73" s="151">
        <f t="shared" si="68"/>
        <v>7.4760877863494654E-2</v>
      </c>
      <c r="P73" s="151">
        <f t="shared" si="69"/>
        <v>0.11566105319154286</v>
      </c>
      <c r="Q73" s="151">
        <f t="shared" si="70"/>
        <v>0.12292901561531723</v>
      </c>
      <c r="R73" s="151">
        <f t="shared" si="71"/>
        <v>0.25300091655315271</v>
      </c>
      <c r="S73" s="151">
        <f t="shared" si="72"/>
        <v>0.27811700713894644</v>
      </c>
      <c r="T73" s="151">
        <f t="shared" si="73"/>
        <v>2.3563446804200396E-2</v>
      </c>
      <c r="U73" s="151">
        <f t="shared" si="74"/>
        <v>4.4714315240186632E-3</v>
      </c>
      <c r="V73" s="451">
        <f t="shared" si="75"/>
        <v>9.8276042762069638E-2</v>
      </c>
      <c r="W73" s="442">
        <f t="shared" si="76"/>
        <v>508.61970798823774</v>
      </c>
      <c r="X73" s="214">
        <f t="shared" si="45"/>
        <v>49.674774169143063</v>
      </c>
      <c r="Y73" s="7"/>
      <c r="Z73" s="16">
        <v>1996</v>
      </c>
      <c r="AA73" s="150">
        <f t="shared" si="77"/>
        <v>-2.6220208547257508E-2</v>
      </c>
      <c r="AB73" s="151">
        <f t="shared" si="78"/>
        <v>-2.4760877863494651E-2</v>
      </c>
      <c r="AC73" s="151">
        <f t="shared" si="79"/>
        <v>-4.5661053191542858E-2</v>
      </c>
      <c r="AD73" s="151">
        <f t="shared" si="80"/>
        <v>-3.4929015615317222E-2</v>
      </c>
      <c r="AE73" s="151">
        <f t="shared" si="81"/>
        <v>-2.6000916553152731E-2</v>
      </c>
      <c r="AF73" s="151">
        <f t="shared" si="82"/>
        <v>-2.3117007138946433E-2</v>
      </c>
      <c r="AG73" s="151">
        <f t="shared" si="83"/>
        <v>5.2436553195799603E-2</v>
      </c>
      <c r="AH73" s="151">
        <f t="shared" si="84"/>
        <v>4.1528568475981339E-2</v>
      </c>
      <c r="AI73" s="152">
        <f t="shared" si="85"/>
        <v>8.5723957237930359E-2</v>
      </c>
      <c r="AJ73" s="281">
        <f t="shared" si="97"/>
        <v>1.7638822955165372E-2</v>
      </c>
      <c r="AK73" s="207">
        <v>1</v>
      </c>
      <c r="AL73" s="55"/>
      <c r="AO73" s="7"/>
      <c r="AP73" s="16">
        <v>1996</v>
      </c>
      <c r="AQ73" s="150">
        <f t="shared" si="47"/>
        <v>1.4515072607602806</v>
      </c>
      <c r="AR73" s="151">
        <f t="shared" si="48"/>
        <v>3.7137297245559835</v>
      </c>
      <c r="AS73" s="151">
        <f t="shared" si="49"/>
        <v>5.7454366974551352</v>
      </c>
      <c r="AT73" s="151">
        <f t="shared" si="50"/>
        <v>6.1064710895259449</v>
      </c>
      <c r="AU73" s="151">
        <f t="shared" si="51"/>
        <v>12.56776339436407</v>
      </c>
      <c r="AV73" s="151">
        <f t="shared" si="52"/>
        <v>13.815399522225114</v>
      </c>
      <c r="AW73" s="151">
        <f t="shared" si="53"/>
        <v>1.1705088986452705</v>
      </c>
      <c r="AX73" s="151">
        <f t="shared" si="54"/>
        <v>0.2221173511684143</v>
      </c>
      <c r="AY73" s="152">
        <f t="shared" si="55"/>
        <v>4.8818402304428563</v>
      </c>
      <c r="AZ73" s="115"/>
      <c r="BA73" s="16">
        <v>1996</v>
      </c>
      <c r="BB73" s="150">
        <f t="shared" si="56"/>
        <v>192.42749273923971</v>
      </c>
      <c r="BC73" s="151">
        <f t="shared" si="87"/>
        <v>182.82451286907903</v>
      </c>
      <c r="BD73" s="151">
        <f t="shared" si="88"/>
        <v>127.56044245687416</v>
      </c>
      <c r="BE73" s="151">
        <f t="shared" si="89"/>
        <v>81.87238447687767</v>
      </c>
      <c r="BF73" s="151">
        <f t="shared" si="90"/>
        <v>131.55529517848393</v>
      </c>
      <c r="BG73" s="151">
        <f t="shared" si="91"/>
        <v>123.51339143534844</v>
      </c>
      <c r="BH73" s="151">
        <f t="shared" si="92"/>
        <v>8.7483245341035101</v>
      </c>
      <c r="BI73" s="151">
        <f t="shared" si="93"/>
        <v>0.63514084486735922</v>
      </c>
      <c r="BJ73" s="152">
        <f t="shared" si="94"/>
        <v>39.69329194144057</v>
      </c>
      <c r="BK73" s="324">
        <f t="shared" si="95"/>
        <v>888.83027647631434</v>
      </c>
      <c r="BL73" s="300">
        <v>1996</v>
      </c>
      <c r="BM73" s="321">
        <f t="shared" si="58"/>
        <v>15.871951421325132</v>
      </c>
      <c r="BN73" s="322">
        <f t="shared" si="59"/>
        <v>37.434020115133499</v>
      </c>
      <c r="BO73" s="322">
        <f t="shared" si="60"/>
        <v>54.155433640476829</v>
      </c>
      <c r="BP73" s="322">
        <f t="shared" si="61"/>
        <v>55.580750834661067</v>
      </c>
      <c r="BQ73" s="322">
        <f t="shared" si="62"/>
        <v>131.55529517848393</v>
      </c>
      <c r="BR73" s="322">
        <f t="shared" si="63"/>
        <v>123.51339143534845</v>
      </c>
      <c r="BS73" s="322">
        <f t="shared" si="64"/>
        <v>8.7483245341035101</v>
      </c>
      <c r="BT73" s="322">
        <f t="shared" si="65"/>
        <v>0.63514084486735922</v>
      </c>
      <c r="BU73" s="323">
        <f t="shared" si="66"/>
        <v>39.693291941440563</v>
      </c>
      <c r="BV73" s="154">
        <f t="shared" si="96"/>
        <v>467.18759994584036</v>
      </c>
      <c r="BW73" s="7"/>
      <c r="BX73" s="7"/>
      <c r="BY73" s="7"/>
      <c r="BZ73" s="7"/>
      <c r="CA73" s="7"/>
      <c r="CB73" s="7"/>
      <c r="CC73" s="7"/>
      <c r="CD73" s="7"/>
      <c r="CE73" s="6"/>
      <c r="CF73" s="6"/>
      <c r="CG73" s="6"/>
      <c r="CH73" s="6"/>
      <c r="CI73" s="6"/>
      <c r="CJ73" s="6"/>
      <c r="CK73" s="6"/>
      <c r="CL73" s="6"/>
      <c r="CM73" s="6"/>
    </row>
    <row r="74" spans="1:91" ht="11.25" customHeight="1">
      <c r="A74" s="48">
        <v>1997</v>
      </c>
      <c r="B74" s="399">
        <v>0.11409999999999999</v>
      </c>
      <c r="C74" s="400">
        <v>9.0999999999999998E-2</v>
      </c>
      <c r="D74" s="400">
        <v>0.16700000000000001</v>
      </c>
      <c r="E74" s="400">
        <v>0.14799999999999999</v>
      </c>
      <c r="F74" s="400">
        <v>8.5999999999999993E-2</v>
      </c>
      <c r="G74" s="400">
        <v>0.16</v>
      </c>
      <c r="H74" s="400">
        <v>0.13</v>
      </c>
      <c r="I74" s="400">
        <v>3.5999999999999997E-2</v>
      </c>
      <c r="J74" s="408">
        <v>7.0000000000000007E-2</v>
      </c>
      <c r="K74" s="84">
        <v>16918</v>
      </c>
      <c r="L74" s="338"/>
      <c r="M74" s="16">
        <v>1997</v>
      </c>
      <c r="N74" s="450">
        <f t="shared" si="67"/>
        <v>5.5941804623761832E-2</v>
      </c>
      <c r="O74" s="151">
        <f t="shared" si="68"/>
        <v>6.354541928552683E-2</v>
      </c>
      <c r="P74" s="151">
        <f t="shared" si="69"/>
        <v>0.13068062823693211</v>
      </c>
      <c r="Q74" s="151">
        <f t="shared" si="70"/>
        <v>0.14649340982981018</v>
      </c>
      <c r="R74" s="151">
        <f t="shared" si="71"/>
        <v>0.11704901785370031</v>
      </c>
      <c r="S74" s="151">
        <f t="shared" si="72"/>
        <v>0.21312076487180609</v>
      </c>
      <c r="T74" s="151">
        <f t="shared" si="73"/>
        <v>0.19746087799530535</v>
      </c>
      <c r="U74" s="151">
        <f t="shared" si="74"/>
        <v>1.3799530913367958E-2</v>
      </c>
      <c r="V74" s="451">
        <f t="shared" si="75"/>
        <v>6.1908546389789348E-2</v>
      </c>
      <c r="W74" s="442">
        <f t="shared" si="76"/>
        <v>470.08133313196169</v>
      </c>
      <c r="X74" s="214">
        <f t="shared" si="45"/>
        <v>55.614683949387221</v>
      </c>
      <c r="Z74" s="16">
        <v>1997</v>
      </c>
      <c r="AA74" s="150">
        <f t="shared" si="77"/>
        <v>5.8158195376238161E-2</v>
      </c>
      <c r="AB74" s="151">
        <f t="shared" si="78"/>
        <v>2.7454580714473167E-2</v>
      </c>
      <c r="AC74" s="151">
        <f t="shared" si="79"/>
        <v>3.6319371763067904E-2</v>
      </c>
      <c r="AD74" s="151">
        <f t="shared" si="80"/>
        <v>1.5065901701898088E-3</v>
      </c>
      <c r="AE74" s="151">
        <f t="shared" si="81"/>
        <v>-3.1049017853700317E-2</v>
      </c>
      <c r="AF74" s="151">
        <f t="shared" si="82"/>
        <v>-5.3120764871806087E-2</v>
      </c>
      <c r="AG74" s="151">
        <f t="shared" si="83"/>
        <v>-6.7460877995305341E-2</v>
      </c>
      <c r="AH74" s="151">
        <f t="shared" si="84"/>
        <v>2.2200469086632039E-2</v>
      </c>
      <c r="AI74" s="152">
        <f t="shared" si="85"/>
        <v>8.0914536102106582E-3</v>
      </c>
      <c r="AJ74" s="281">
        <f t="shared" si="97"/>
        <v>1.4352655950168335E-2</v>
      </c>
      <c r="AK74" s="207">
        <v>1</v>
      </c>
      <c r="AL74" s="55"/>
      <c r="AP74" s="16">
        <v>1997</v>
      </c>
      <c r="AQ74" s="150">
        <f t="shared" si="47"/>
        <v>3.111185783708883</v>
      </c>
      <c r="AR74" s="151">
        <f t="shared" si="48"/>
        <v>3.5340584099958701</v>
      </c>
      <c r="AS74" s="151">
        <f t="shared" si="49"/>
        <v>7.267761837704346</v>
      </c>
      <c r="AT74" s="151">
        <f t="shared" si="50"/>
        <v>8.1471846883529491</v>
      </c>
      <c r="AU74" s="151">
        <f t="shared" si="51"/>
        <v>6.5096441345197249</v>
      </c>
      <c r="AV74" s="151">
        <f t="shared" si="52"/>
        <v>11.852643981397161</v>
      </c>
      <c r="AW74" s="151">
        <f t="shared" si="53"/>
        <v>10.981724322077417</v>
      </c>
      <c r="AX74" s="151">
        <f t="shared" si="54"/>
        <v>0.76745655039675775</v>
      </c>
      <c r="AY74" s="152">
        <f t="shared" si="55"/>
        <v>3.4430242412341117</v>
      </c>
      <c r="AZ74" s="115"/>
      <c r="BA74" s="16">
        <v>1997</v>
      </c>
      <c r="BB74" s="150">
        <f t="shared" si="56"/>
        <v>339.9126142162911</v>
      </c>
      <c r="BC74" s="151">
        <f t="shared" si="87"/>
        <v>142.95040470067377</v>
      </c>
      <c r="BD74" s="151">
        <f t="shared" si="88"/>
        <v>131.81868639456263</v>
      </c>
      <c r="BE74" s="151">
        <f t="shared" si="89"/>
        <v>88.580684418485149</v>
      </c>
      <c r="BF74" s="151">
        <f t="shared" si="90"/>
        <v>55.264124050463785</v>
      </c>
      <c r="BG74" s="151">
        <f t="shared" si="91"/>
        <v>85.554449287644786</v>
      </c>
      <c r="BH74" s="151">
        <f t="shared" si="92"/>
        <v>79.122948447363356</v>
      </c>
      <c r="BI74" s="151">
        <f t="shared" si="93"/>
        <v>3.6584453379549693</v>
      </c>
      <c r="BJ74" s="152">
        <f t="shared" si="94"/>
        <v>22.472027777939957</v>
      </c>
      <c r="BK74" s="324">
        <f t="shared" si="95"/>
        <v>949.33438463137952</v>
      </c>
      <c r="BL74" s="300">
        <v>1997</v>
      </c>
      <c r="BM74" s="321">
        <f t="shared" si="58"/>
        <v>27.510233211555239</v>
      </c>
      <c r="BN74" s="322">
        <f t="shared" si="59"/>
        <v>28.734735871494951</v>
      </c>
      <c r="BO74" s="322">
        <f t="shared" si="60"/>
        <v>55.165610310270864</v>
      </c>
      <c r="BP74" s="322">
        <f t="shared" si="61"/>
        <v>59.623183581592059</v>
      </c>
      <c r="BQ74" s="322">
        <f t="shared" si="62"/>
        <v>55.264124050463785</v>
      </c>
      <c r="BR74" s="322">
        <f t="shared" si="63"/>
        <v>85.554449287644786</v>
      </c>
      <c r="BS74" s="322">
        <f t="shared" si="64"/>
        <v>79.122948447363356</v>
      </c>
      <c r="BT74" s="322">
        <f t="shared" si="65"/>
        <v>3.6584453379549693</v>
      </c>
      <c r="BU74" s="323">
        <f t="shared" si="66"/>
        <v>22.472027777939957</v>
      </c>
      <c r="BV74" s="154">
        <f t="shared" si="96"/>
        <v>417.10575787627994</v>
      </c>
      <c r="BW74" s="7"/>
      <c r="BX74" s="7"/>
      <c r="BY74" s="7"/>
      <c r="BZ74" s="7"/>
      <c r="CA74" s="7"/>
      <c r="CB74" s="7"/>
      <c r="CC74" s="7"/>
      <c r="CD74" s="7"/>
    </row>
    <row r="75" spans="1:91" ht="11.25" customHeight="1">
      <c r="A75" s="48">
        <v>1998</v>
      </c>
      <c r="B75" s="399">
        <f>0.1/100</f>
        <v>1E-3</v>
      </c>
      <c r="C75" s="400">
        <f>6.8/100</f>
        <v>6.8000000000000005E-2</v>
      </c>
      <c r="D75" s="400">
        <f>6.3/100</f>
        <v>6.3E-2</v>
      </c>
      <c r="E75" s="400">
        <f>12.1/100</f>
        <v>0.121</v>
      </c>
      <c r="F75" s="400">
        <f>11.5/100</f>
        <v>0.115</v>
      </c>
      <c r="G75" s="400">
        <f>11.3/100</f>
        <v>0.113</v>
      </c>
      <c r="H75" s="400">
        <f>14.6/100</f>
        <v>0.14599999999999999</v>
      </c>
      <c r="I75" s="400">
        <f>17.9/100</f>
        <v>0.17899999999999999</v>
      </c>
      <c r="J75" s="408">
        <v>0.19400000000000001</v>
      </c>
      <c r="K75" s="84">
        <v>15263</v>
      </c>
      <c r="L75" s="338"/>
      <c r="M75" s="16">
        <v>1998</v>
      </c>
      <c r="N75" s="450">
        <f t="shared" si="67"/>
        <v>1.3366572035367981E-2</v>
      </c>
      <c r="O75" s="151">
        <f t="shared" si="68"/>
        <v>0.1253177596784017</v>
      </c>
      <c r="P75" s="151">
        <f t="shared" si="69"/>
        <v>0.11407497708981566</v>
      </c>
      <c r="Q75" s="151">
        <f t="shared" si="70"/>
        <v>0.16900800010401823</v>
      </c>
      <c r="R75" s="151">
        <f t="shared" si="71"/>
        <v>0.14138312564972261</v>
      </c>
      <c r="S75" s="151">
        <f t="shared" si="72"/>
        <v>9.9951412479229229E-2</v>
      </c>
      <c r="T75" s="151">
        <f t="shared" si="73"/>
        <v>0.15269957537641413</v>
      </c>
      <c r="U75" s="151">
        <f t="shared" si="74"/>
        <v>0.13933817337397456</v>
      </c>
      <c r="V75" s="451">
        <f t="shared" si="75"/>
        <v>4.4860404213055927E-2</v>
      </c>
      <c r="W75" s="442">
        <f t="shared" si="76"/>
        <v>421.06078272420359</v>
      </c>
      <c r="X75" s="214">
        <f t="shared" si="45"/>
        <v>47.487168688176588</v>
      </c>
      <c r="Z75" s="16">
        <v>1998</v>
      </c>
      <c r="AA75" s="150">
        <f t="shared" si="77"/>
        <v>-1.2366572035367982E-2</v>
      </c>
      <c r="AB75" s="151">
        <f t="shared" si="78"/>
        <v>-5.7317759678401692E-2</v>
      </c>
      <c r="AC75" s="151">
        <f t="shared" si="79"/>
        <v>-5.1074977089815662E-2</v>
      </c>
      <c r="AD75" s="151">
        <f t="shared" si="80"/>
        <v>-4.8008000104018234E-2</v>
      </c>
      <c r="AE75" s="151">
        <f t="shared" si="81"/>
        <v>-2.6383125649722602E-2</v>
      </c>
      <c r="AF75" s="151">
        <f t="shared" si="82"/>
        <v>1.3048587520770774E-2</v>
      </c>
      <c r="AG75" s="151">
        <f t="shared" si="83"/>
        <v>-6.6995753764141353E-3</v>
      </c>
      <c r="AH75" s="151">
        <f t="shared" si="84"/>
        <v>3.9661826626025437E-2</v>
      </c>
      <c r="AI75" s="152">
        <f t="shared" si="85"/>
        <v>0.14913959578694408</v>
      </c>
      <c r="AJ75" s="281">
        <f t="shared" si="97"/>
        <v>3.3078577825536054E-2</v>
      </c>
      <c r="AK75" s="207">
        <v>1</v>
      </c>
      <c r="AL75" s="55"/>
      <c r="AP75" s="16">
        <v>1998</v>
      </c>
      <c r="AQ75" s="150">
        <f t="shared" si="47"/>
        <v>0.63474066102618321</v>
      </c>
      <c r="AR75" s="151">
        <f t="shared" si="48"/>
        <v>5.9509855934726357</v>
      </c>
      <c r="AS75" s="151">
        <f t="shared" si="49"/>
        <v>5.4170976801639563</v>
      </c>
      <c r="AT75" s="151">
        <f t="shared" si="50"/>
        <v>8.0257114105908798</v>
      </c>
      <c r="AU75" s="151">
        <f t="shared" si="51"/>
        <v>6.7138843373900441</v>
      </c>
      <c r="AV75" s="151">
        <f t="shared" si="52"/>
        <v>4.7464095850226773</v>
      </c>
      <c r="AW75" s="151">
        <f t="shared" si="53"/>
        <v>7.2512704945127133</v>
      </c>
      <c r="AX75" s="151">
        <f t="shared" si="54"/>
        <v>6.6167753437123249</v>
      </c>
      <c r="AY75" s="152">
        <f t="shared" si="55"/>
        <v>2.1302935822851743</v>
      </c>
      <c r="AZ75" s="115"/>
      <c r="BA75" s="16">
        <v>1998</v>
      </c>
      <c r="BB75" s="150">
        <f t="shared" si="56"/>
        <v>72.786059338973814</v>
      </c>
      <c r="BC75" s="151">
        <f t="shared" si="87"/>
        <v>252.84670698634483</v>
      </c>
      <c r="BD75" s="151">
        <f t="shared" si="88"/>
        <v>103.18578171396835</v>
      </c>
      <c r="BE75" s="151">
        <f t="shared" si="89"/>
        <v>90.592963751578765</v>
      </c>
      <c r="BF75" s="151">
        <f t="shared" si="90"/>
        <v>58.960495751925464</v>
      </c>
      <c r="BG75" s="151">
        <f t="shared" si="91"/>
        <v>35.53821038787131</v>
      </c>
      <c r="BH75" s="151">
        <f t="shared" si="92"/>
        <v>54.898532235133743</v>
      </c>
      <c r="BI75" s="151">
        <f t="shared" si="93"/>
        <v>48.909065000494188</v>
      </c>
      <c r="BJ75" s="152">
        <f t="shared" si="94"/>
        <v>12.908663328988315</v>
      </c>
      <c r="BK75" s="324">
        <f t="shared" si="95"/>
        <v>730.62647849527877</v>
      </c>
      <c r="BL75" s="300">
        <v>1998</v>
      </c>
      <c r="BM75" s="321">
        <f t="shared" si="58"/>
        <v>5.9255479478776012</v>
      </c>
      <c r="BN75" s="322">
        <f t="shared" si="59"/>
        <v>51.090990983755688</v>
      </c>
      <c r="BO75" s="322">
        <f t="shared" si="60"/>
        <v>43.250775866870633</v>
      </c>
      <c r="BP75" s="322">
        <f t="shared" si="61"/>
        <v>60.668798798331594</v>
      </c>
      <c r="BQ75" s="322">
        <f t="shared" si="62"/>
        <v>58.960495751925464</v>
      </c>
      <c r="BR75" s="322">
        <f t="shared" si="63"/>
        <v>35.53821038787131</v>
      </c>
      <c r="BS75" s="322">
        <f t="shared" si="64"/>
        <v>54.898532235133743</v>
      </c>
      <c r="BT75" s="322">
        <f t="shared" si="65"/>
        <v>48.909065000494188</v>
      </c>
      <c r="BU75" s="323">
        <f t="shared" si="66"/>
        <v>12.908663328988316</v>
      </c>
      <c r="BV75" s="154">
        <f t="shared" si="96"/>
        <v>372.15108030124856</v>
      </c>
      <c r="BW75" s="7"/>
      <c r="BX75" s="7"/>
      <c r="BY75" s="7"/>
      <c r="BZ75" s="7"/>
      <c r="CA75" s="7"/>
      <c r="CB75" s="7"/>
      <c r="CC75" s="7"/>
      <c r="CD75" s="7"/>
    </row>
    <row r="76" spans="1:91" ht="11.25" customHeight="1">
      <c r="A76" s="48">
        <v>1999</v>
      </c>
      <c r="B76" s="401">
        <v>0.01</v>
      </c>
      <c r="C76" s="402">
        <f>2.5/100</f>
        <v>2.5000000000000001E-2</v>
      </c>
      <c r="D76" s="402">
        <f>30.7/100</f>
        <v>0.307</v>
      </c>
      <c r="E76" s="402">
        <f>12.9/100</f>
        <v>0.129</v>
      </c>
      <c r="F76" s="402">
        <f>14.4/100</f>
        <v>0.14400000000000002</v>
      </c>
      <c r="G76" s="402">
        <f>10.7/100</f>
        <v>0.107</v>
      </c>
      <c r="H76" s="402">
        <f>4.8/100</f>
        <v>4.8000000000000001E-2</v>
      </c>
      <c r="I76" s="402">
        <f>11/100</f>
        <v>0.11</v>
      </c>
      <c r="J76" s="408">
        <v>0.121</v>
      </c>
      <c r="K76" s="440">
        <v>13626</v>
      </c>
      <c r="L76" s="338"/>
      <c r="M76" s="16">
        <v>1999</v>
      </c>
      <c r="N76" s="450">
        <f t="shared" si="67"/>
        <v>1.5197589981789408E-2</v>
      </c>
      <c r="O76" s="151">
        <f t="shared" si="68"/>
        <v>3.0053243678410783E-2</v>
      </c>
      <c r="P76" s="151">
        <f t="shared" si="69"/>
        <v>0.22597485048726532</v>
      </c>
      <c r="Q76" s="151">
        <f t="shared" si="70"/>
        <v>0.14816579196608864</v>
      </c>
      <c r="R76" s="151">
        <f t="shared" si="71"/>
        <v>0.1619387638608874</v>
      </c>
      <c r="S76" s="151">
        <f t="shared" si="72"/>
        <v>0.11942756467277774</v>
      </c>
      <c r="T76" s="151">
        <f t="shared" si="73"/>
        <v>7.1037650346453138E-2</v>
      </c>
      <c r="U76" s="151">
        <f t="shared" si="74"/>
        <v>0.10827450043252676</v>
      </c>
      <c r="V76" s="451">
        <f t="shared" si="75"/>
        <v>0.11993004457380074</v>
      </c>
      <c r="W76" s="442">
        <f t="shared" si="76"/>
        <v>375.96462940496446</v>
      </c>
      <c r="X76" s="214">
        <f t="shared" si="45"/>
        <v>44.561778770707562</v>
      </c>
      <c r="Z76" s="16">
        <v>1999</v>
      </c>
      <c r="AA76" s="150">
        <f t="shared" si="77"/>
        <v>-5.1975899817894074E-3</v>
      </c>
      <c r="AB76" s="151">
        <f t="shared" si="78"/>
        <v>-5.0532436784107813E-3</v>
      </c>
      <c r="AC76" s="151">
        <f t="shared" si="79"/>
        <v>8.1025149512734679E-2</v>
      </c>
      <c r="AD76" s="151">
        <f t="shared" si="80"/>
        <v>-1.9165791966088641E-2</v>
      </c>
      <c r="AE76" s="151">
        <f t="shared" si="81"/>
        <v>-1.7938763860887386E-2</v>
      </c>
      <c r="AF76" s="151">
        <f t="shared" si="82"/>
        <v>-1.2427564672777738E-2</v>
      </c>
      <c r="AG76" s="151">
        <f t="shared" si="83"/>
        <v>-2.3037650346453137E-2</v>
      </c>
      <c r="AH76" s="151">
        <f t="shared" si="84"/>
        <v>1.7254995674732404E-3</v>
      </c>
      <c r="AI76" s="152">
        <f t="shared" si="85"/>
        <v>1.0699554261992539E-3</v>
      </c>
      <c r="AJ76" s="281">
        <f t="shared" si="97"/>
        <v>7.9960517479501832E-3</v>
      </c>
      <c r="AK76" s="207">
        <v>1</v>
      </c>
      <c r="AL76" s="55"/>
      <c r="AP76" s="16">
        <v>1999</v>
      </c>
      <c r="AQ76" s="150">
        <f t="shared" si="47"/>
        <v>0.6772316426164211</v>
      </c>
      <c r="AR76" s="151">
        <f t="shared" si="48"/>
        <v>1.3392259961395068</v>
      </c>
      <c r="AS76" s="151">
        <f t="shared" si="49"/>
        <v>10.069841295157236</v>
      </c>
      <c r="AT76" s="151">
        <f t="shared" si="50"/>
        <v>6.6025312429795218</v>
      </c>
      <c r="AU76" s="151">
        <f t="shared" si="51"/>
        <v>7.2162793695707173</v>
      </c>
      <c r="AV76" s="151">
        <f t="shared" si="52"/>
        <v>5.3219047160726918</v>
      </c>
      <c r="AW76" s="151">
        <f t="shared" si="53"/>
        <v>3.165564059129522</v>
      </c>
      <c r="AX76" s="151">
        <f t="shared" si="54"/>
        <v>4.8249043347831373</v>
      </c>
      <c r="AY76" s="152">
        <f t="shared" si="55"/>
        <v>5.3442961142588059</v>
      </c>
      <c r="AZ76" s="115"/>
      <c r="BA76" s="16">
        <v>1999</v>
      </c>
      <c r="BB76" s="150">
        <f t="shared" si="56"/>
        <v>73.860468357383581</v>
      </c>
      <c r="BC76" s="151">
        <f t="shared" si="87"/>
        <v>54.089978488625256</v>
      </c>
      <c r="BD76" s="151">
        <f t="shared" si="88"/>
        <v>182.18502855639585</v>
      </c>
      <c r="BE76" s="151">
        <f t="shared" si="89"/>
        <v>71.482156220349069</v>
      </c>
      <c r="BF76" s="151">
        <f t="shared" si="90"/>
        <v>60.156523873951571</v>
      </c>
      <c r="BG76" s="151">
        <f t="shared" si="91"/>
        <v>37.99463537686561</v>
      </c>
      <c r="BH76" s="151">
        <f t="shared" si="92"/>
        <v>22.123079827174173</v>
      </c>
      <c r="BI76" s="151">
        <f t="shared" si="93"/>
        <v>33.639478094339452</v>
      </c>
      <c r="BJ76" s="152">
        <f t="shared" si="94"/>
        <v>35.48915864845106</v>
      </c>
      <c r="BK76" s="324">
        <f t="shared" si="95"/>
        <v>571.02050744353573</v>
      </c>
      <c r="BL76" s="300">
        <v>1999</v>
      </c>
      <c r="BM76" s="321">
        <f t="shared" si="58"/>
        <v>5.9828541129717445</v>
      </c>
      <c r="BN76" s="322">
        <f t="shared" si="59"/>
        <v>10.887687950512625</v>
      </c>
      <c r="BO76" s="322">
        <f t="shared" si="60"/>
        <v>76.173654238303044</v>
      </c>
      <c r="BP76" s="322">
        <f t="shared" si="61"/>
        <v>48.057948034900868</v>
      </c>
      <c r="BQ76" s="322">
        <f t="shared" si="62"/>
        <v>60.156523873951578</v>
      </c>
      <c r="BR76" s="322">
        <f t="shared" si="63"/>
        <v>37.99463537686561</v>
      </c>
      <c r="BS76" s="322">
        <f t="shared" si="64"/>
        <v>22.123079827174173</v>
      </c>
      <c r="BT76" s="322">
        <f t="shared" si="65"/>
        <v>33.639478094339452</v>
      </c>
      <c r="BU76" s="323">
        <f t="shared" si="66"/>
        <v>35.48915864845106</v>
      </c>
      <c r="BV76" s="154">
        <f t="shared" si="96"/>
        <v>330.50502015747014</v>
      </c>
      <c r="BW76" s="7"/>
      <c r="BX76" s="7"/>
      <c r="BY76" s="7"/>
      <c r="BZ76" s="7"/>
      <c r="CA76" s="7"/>
      <c r="CB76" s="7"/>
      <c r="CC76" s="7"/>
      <c r="CD76" s="7"/>
    </row>
    <row r="77" spans="1:91" ht="11.25" customHeight="1">
      <c r="A77" s="48">
        <v>2000</v>
      </c>
      <c r="B77" s="401">
        <v>2.9000000000000001E-2</v>
      </c>
      <c r="C77" s="402">
        <v>2.3E-2</v>
      </c>
      <c r="D77" s="402">
        <v>0.03</v>
      </c>
      <c r="E77" s="402">
        <v>0.19900000000000001</v>
      </c>
      <c r="F77" s="402">
        <v>0.16800000000000001</v>
      </c>
      <c r="G77" s="402">
        <v>0.1</v>
      </c>
      <c r="H77" s="402">
        <v>9.8000000000000004E-2</v>
      </c>
      <c r="I77" s="402">
        <v>0.107</v>
      </c>
      <c r="J77" s="408">
        <v>0.248</v>
      </c>
      <c r="K77" s="440">
        <v>13569</v>
      </c>
      <c r="L77" s="338"/>
      <c r="M77" s="16">
        <v>2000</v>
      </c>
      <c r="N77" s="450">
        <f t="shared" si="67"/>
        <v>9.0042948678671186E-2</v>
      </c>
      <c r="O77" s="151">
        <f t="shared" si="68"/>
        <v>3.2911303198040393E-2</v>
      </c>
      <c r="P77" s="151">
        <f t="shared" si="69"/>
        <v>5.2168637139927941E-2</v>
      </c>
      <c r="Q77" s="151">
        <f t="shared" si="70"/>
        <v>0.28231285227850261</v>
      </c>
      <c r="R77" s="151">
        <f t="shared" si="71"/>
        <v>0.13789352477293274</v>
      </c>
      <c r="S77" s="151">
        <f t="shared" si="72"/>
        <v>0.13149706494880789</v>
      </c>
      <c r="T77" s="151">
        <f t="shared" si="73"/>
        <v>8.1960611869350525E-2</v>
      </c>
      <c r="U77" s="151">
        <f t="shared" si="74"/>
        <v>4.7086988811605876E-2</v>
      </c>
      <c r="V77" s="451">
        <f t="shared" si="75"/>
        <v>0.14412606830216088</v>
      </c>
      <c r="W77" s="442">
        <f t="shared" si="76"/>
        <v>348.38312613827577</v>
      </c>
      <c r="X77" s="214">
        <f t="shared" si="45"/>
        <v>42.415276054335493</v>
      </c>
      <c r="Z77" s="16">
        <v>2000</v>
      </c>
      <c r="AA77" s="150">
        <f t="shared" si="77"/>
        <v>-6.1042948678671188E-2</v>
      </c>
      <c r="AB77" s="151">
        <f t="shared" si="78"/>
        <v>-9.9113031980403929E-3</v>
      </c>
      <c r="AC77" s="151">
        <f t="shared" si="79"/>
        <v>-2.2168637139927942E-2</v>
      </c>
      <c r="AD77" s="151">
        <f t="shared" si="80"/>
        <v>-8.3312852278502603E-2</v>
      </c>
      <c r="AE77" s="151">
        <f t="shared" si="81"/>
        <v>3.0106475227067275E-2</v>
      </c>
      <c r="AF77" s="151">
        <f t="shared" si="82"/>
        <v>-3.1497064948807885E-2</v>
      </c>
      <c r="AG77" s="151">
        <f t="shared" si="83"/>
        <v>1.6039388130649479E-2</v>
      </c>
      <c r="AH77" s="151">
        <f t="shared" si="84"/>
        <v>5.9913011188394122E-2</v>
      </c>
      <c r="AI77" s="152">
        <f t="shared" si="85"/>
        <v>0.10387393169783912</v>
      </c>
      <c r="AJ77" s="281">
        <f t="shared" si="97"/>
        <v>2.7792044860512805E-2</v>
      </c>
      <c r="AK77" s="207">
        <v>1</v>
      </c>
      <c r="AL77" s="55"/>
      <c r="AP77" s="16">
        <v>2000</v>
      </c>
      <c r="AQ77" s="150">
        <f t="shared" si="47"/>
        <v>3.8191965249522015</v>
      </c>
      <c r="AR77" s="151">
        <f t="shared" si="48"/>
        <v>1.3959420104528177</v>
      </c>
      <c r="AS77" s="151">
        <f t="shared" si="49"/>
        <v>2.2127471456685028</v>
      </c>
      <c r="AT77" s="151">
        <f t="shared" si="50"/>
        <v>11.974377563079525</v>
      </c>
      <c r="AU77" s="151">
        <f t="shared" si="51"/>
        <v>5.8487919193492921</v>
      </c>
      <c r="AV77" s="151">
        <f t="shared" si="52"/>
        <v>5.57748431013857</v>
      </c>
      <c r="AW77" s="151">
        <f t="shared" si="53"/>
        <v>3.4763819780207488</v>
      </c>
      <c r="AX77" s="151">
        <f t="shared" si="54"/>
        <v>1.99720762901167</v>
      </c>
      <c r="AY77" s="152">
        <f t="shared" si="55"/>
        <v>6.1131469736621655</v>
      </c>
      <c r="AZ77" s="115"/>
      <c r="BA77" s="16">
        <v>2000</v>
      </c>
      <c r="BB77" s="150">
        <f t="shared" si="56"/>
        <v>405.35580347504782</v>
      </c>
      <c r="BC77" s="151">
        <f t="shared" si="87"/>
        <v>54.843463620555639</v>
      </c>
      <c r="BD77" s="151">
        <f t="shared" si="88"/>
        <v>38.897718712645215</v>
      </c>
      <c r="BE77" s="151">
        <f t="shared" si="89"/>
        <v>124.71708034364393</v>
      </c>
      <c r="BF77" s="151">
        <f t="shared" si="90"/>
        <v>46.565443400070464</v>
      </c>
      <c r="BG77" s="151">
        <f t="shared" si="91"/>
        <v>38.024874254735003</v>
      </c>
      <c r="BH77" s="151">
        <f t="shared" si="92"/>
        <v>23.876312205229461</v>
      </c>
      <c r="BI77" s="151">
        <f t="shared" si="93"/>
        <v>12.174104733613598</v>
      </c>
      <c r="BJ77" s="152">
        <f t="shared" si="94"/>
        <v>40.892943259463294</v>
      </c>
      <c r="BK77" s="324">
        <f t="shared" si="95"/>
        <v>785.34774400500442</v>
      </c>
      <c r="BL77" s="300">
        <v>2000</v>
      </c>
      <c r="BM77" s="321">
        <f t="shared" si="58"/>
        <v>32.696748908631228</v>
      </c>
      <c r="BN77" s="322">
        <f t="shared" si="59"/>
        <v>11.003455764159064</v>
      </c>
      <c r="BO77" s="322">
        <f t="shared" si="60"/>
        <v>16.219341664511795</v>
      </c>
      <c r="BP77" s="322">
        <f t="shared" si="61"/>
        <v>83.359250163062541</v>
      </c>
      <c r="BQ77" s="322">
        <f t="shared" si="62"/>
        <v>46.565443400070457</v>
      </c>
      <c r="BR77" s="322">
        <f t="shared" si="63"/>
        <v>38.024874254735003</v>
      </c>
      <c r="BS77" s="322">
        <f t="shared" si="64"/>
        <v>23.876312205229461</v>
      </c>
      <c r="BT77" s="322">
        <f t="shared" si="65"/>
        <v>12.174104733613598</v>
      </c>
      <c r="BU77" s="323">
        <f t="shared" si="66"/>
        <v>40.892943259463294</v>
      </c>
      <c r="BV77" s="154">
        <f t="shared" si="96"/>
        <v>304.81247435347643</v>
      </c>
      <c r="BW77" s="7"/>
      <c r="BX77" s="7"/>
      <c r="BY77" s="7"/>
      <c r="BZ77" s="7"/>
      <c r="CA77" s="7"/>
      <c r="CB77" s="7"/>
      <c r="CC77" s="7"/>
      <c r="CD77" s="7"/>
    </row>
    <row r="78" spans="1:91" ht="11.25" customHeight="1">
      <c r="A78" s="48">
        <v>2001</v>
      </c>
      <c r="B78" s="401">
        <v>2.9000000000000001E-2</v>
      </c>
      <c r="C78" s="402">
        <v>0.16400000000000001</v>
      </c>
      <c r="D78" s="402">
        <v>0.05</v>
      </c>
      <c r="E78" s="402">
        <v>0.04</v>
      </c>
      <c r="F78" s="402">
        <v>0.29199999999999998</v>
      </c>
      <c r="G78" s="402">
        <v>9.4E-2</v>
      </c>
      <c r="H78" s="402">
        <v>0.11600000000000001</v>
      </c>
      <c r="I78" s="402">
        <v>6.6000000000000003E-2</v>
      </c>
      <c r="J78" s="408">
        <v>0.15</v>
      </c>
      <c r="K78" s="84">
        <v>14378</v>
      </c>
      <c r="L78" s="338"/>
      <c r="M78" s="16">
        <v>2001</v>
      </c>
      <c r="N78" s="450">
        <f t="shared" si="67"/>
        <v>0.12964221167717352</v>
      </c>
      <c r="O78" s="151">
        <f t="shared" si="68"/>
        <v>0.1787929748732921</v>
      </c>
      <c r="P78" s="151">
        <f t="shared" si="69"/>
        <v>5.235987370436166E-2</v>
      </c>
      <c r="Q78" s="151">
        <f t="shared" si="70"/>
        <v>5.9665478688400359E-2</v>
      </c>
      <c r="R78" s="151">
        <f t="shared" si="71"/>
        <v>0.23815143191307248</v>
      </c>
      <c r="S78" s="151">
        <f t="shared" si="72"/>
        <v>0.10075766684309466</v>
      </c>
      <c r="T78" s="151">
        <f t="shared" si="73"/>
        <v>8.119545698391803E-2</v>
      </c>
      <c r="U78" s="151">
        <f t="shared" si="74"/>
        <v>5.0304126728596368E-2</v>
      </c>
      <c r="V78" s="451">
        <f t="shared" si="75"/>
        <v>0.10913077858809074</v>
      </c>
      <c r="W78" s="442">
        <f t="shared" si="76"/>
        <v>351.94603662605914</v>
      </c>
      <c r="X78" s="214">
        <f t="shared" si="45"/>
        <v>44.948949559851769</v>
      </c>
      <c r="Z78" s="16">
        <v>2001</v>
      </c>
      <c r="AA78" s="150">
        <f t="shared" si="77"/>
        <v>-0.10064221167717352</v>
      </c>
      <c r="AB78" s="151">
        <f t="shared" si="78"/>
        <v>-1.4792974873292092E-2</v>
      </c>
      <c r="AC78" s="151">
        <f t="shared" si="79"/>
        <v>-2.3598737043616577E-3</v>
      </c>
      <c r="AD78" s="151">
        <f t="shared" si="80"/>
        <v>-1.9665478688400358E-2</v>
      </c>
      <c r="AE78" s="151">
        <f t="shared" si="81"/>
        <v>5.3848568086927506E-2</v>
      </c>
      <c r="AF78" s="151">
        <f t="shared" si="82"/>
        <v>-6.757666843094659E-3</v>
      </c>
      <c r="AG78" s="151">
        <f t="shared" si="83"/>
        <v>3.4804543016081976E-2</v>
      </c>
      <c r="AH78" s="151">
        <f t="shared" si="84"/>
        <v>1.5695873271403635E-2</v>
      </c>
      <c r="AI78" s="152">
        <f t="shared" si="85"/>
        <v>4.0869221411909254E-2</v>
      </c>
      <c r="AJ78" s="281">
        <f t="shared" si="97"/>
        <v>1.6813331190119973E-2</v>
      </c>
      <c r="AK78" s="207">
        <v>1</v>
      </c>
      <c r="AL78" s="55"/>
      <c r="AP78" s="16">
        <v>2001</v>
      </c>
      <c r="AQ78" s="150">
        <f t="shared" si="47"/>
        <v>5.8272812335048982</v>
      </c>
      <c r="AR78" s="151">
        <f t="shared" si="48"/>
        <v>8.0365564092354518</v>
      </c>
      <c r="AS78" s="151">
        <f t="shared" si="49"/>
        <v>2.3535213220975613</v>
      </c>
      <c r="AT78" s="151">
        <f t="shared" si="50"/>
        <v>2.6819005920293186</v>
      </c>
      <c r="AU78" s="151">
        <f t="shared" si="51"/>
        <v>10.704656700667167</v>
      </c>
      <c r="AV78" s="151">
        <f t="shared" si="52"/>
        <v>4.5289512846986106</v>
      </c>
      <c r="AW78" s="151">
        <f t="shared" si="53"/>
        <v>3.6496505004592454</v>
      </c>
      <c r="AX78" s="151">
        <f t="shared" si="54"/>
        <v>2.2611176549760694</v>
      </c>
      <c r="AY78" s="152">
        <f t="shared" si="55"/>
        <v>4.9053138621834425</v>
      </c>
      <c r="AZ78" s="115"/>
      <c r="BA78" s="16">
        <v>2001</v>
      </c>
      <c r="BB78" s="150">
        <f t="shared" si="56"/>
        <v>589.39171876649516</v>
      </c>
      <c r="BC78" s="151">
        <f t="shared" si="87"/>
        <v>300.61848074593848</v>
      </c>
      <c r="BD78" s="151">
        <f t="shared" si="88"/>
        <v>39.353750589645898</v>
      </c>
      <c r="BE78" s="151">
        <f t="shared" si="89"/>
        <v>26.310112525523667</v>
      </c>
      <c r="BF78" s="151">
        <f t="shared" si="90"/>
        <v>76.869889795910055</v>
      </c>
      <c r="BG78" s="151">
        <f t="shared" si="91"/>
        <v>28.975310220417445</v>
      </c>
      <c r="BH78" s="151">
        <f t="shared" si="92"/>
        <v>22.545768777072379</v>
      </c>
      <c r="BI78" s="151">
        <f t="shared" si="93"/>
        <v>14.300220373088429</v>
      </c>
      <c r="BJ78" s="152">
        <f t="shared" si="94"/>
        <v>31.94283113581109</v>
      </c>
      <c r="BK78" s="324">
        <f t="shared" si="95"/>
        <v>1130.3080829299026</v>
      </c>
      <c r="BL78" s="300">
        <v>2001</v>
      </c>
      <c r="BM78" s="321">
        <f t="shared" si="58"/>
        <v>47.356672434980084</v>
      </c>
      <c r="BN78" s="322">
        <f t="shared" si="59"/>
        <v>60.018847353476339</v>
      </c>
      <c r="BO78" s="322">
        <f t="shared" si="60"/>
        <v>16.359458830515258</v>
      </c>
      <c r="BP78" s="322">
        <f t="shared" si="61"/>
        <v>17.479939938473692</v>
      </c>
      <c r="BQ78" s="322">
        <f t="shared" si="62"/>
        <v>76.869889795910055</v>
      </c>
      <c r="BR78" s="322">
        <f t="shared" si="63"/>
        <v>28.975310220417445</v>
      </c>
      <c r="BS78" s="322">
        <f t="shared" si="64"/>
        <v>22.545768777072379</v>
      </c>
      <c r="BT78" s="322">
        <f t="shared" si="65"/>
        <v>14.300220373088429</v>
      </c>
      <c r="BU78" s="323">
        <f t="shared" si="66"/>
        <v>31.942831135811094</v>
      </c>
      <c r="BV78" s="154">
        <f t="shared" si="96"/>
        <v>315.84893885974481</v>
      </c>
      <c r="BW78" s="7"/>
      <c r="BX78" s="7"/>
      <c r="BY78" s="7"/>
      <c r="BZ78" s="7"/>
      <c r="CA78" s="7"/>
      <c r="CB78" s="7"/>
      <c r="CC78" s="7"/>
      <c r="CD78" s="7"/>
    </row>
    <row r="79" spans="1:91" ht="11.25" customHeight="1">
      <c r="A79" s="48">
        <v>2002</v>
      </c>
      <c r="B79" s="401">
        <v>0.02</v>
      </c>
      <c r="C79" s="402">
        <v>0.34599999999999997</v>
      </c>
      <c r="D79" s="402">
        <v>0.312</v>
      </c>
      <c r="E79" s="402">
        <v>0.04</v>
      </c>
      <c r="F79" s="402">
        <v>4.2999999999999997E-2</v>
      </c>
      <c r="G79" s="402">
        <v>0.104</v>
      </c>
      <c r="H79" s="402">
        <v>4.3999999999999997E-2</v>
      </c>
      <c r="I79" s="402">
        <v>3.5000000000000003E-2</v>
      </c>
      <c r="J79" s="408">
        <v>5.6000000000000001E-2</v>
      </c>
      <c r="K79" s="440">
        <v>10735</v>
      </c>
      <c r="L79" s="338"/>
      <c r="M79" s="16">
        <v>2002</v>
      </c>
      <c r="N79" s="450">
        <f t="shared" si="67"/>
        <v>4.1256387935067848E-2</v>
      </c>
      <c r="O79" s="151">
        <f t="shared" si="68"/>
        <v>0.23772404344672629</v>
      </c>
      <c r="P79" s="151">
        <f t="shared" si="69"/>
        <v>0.28707736118869281</v>
      </c>
      <c r="Q79" s="151">
        <f t="shared" si="70"/>
        <v>5.9313605766145451E-2</v>
      </c>
      <c r="R79" s="151">
        <f t="shared" si="71"/>
        <v>4.6924175209042733E-2</v>
      </c>
      <c r="S79" s="151">
        <f t="shared" si="72"/>
        <v>0.14695695935071343</v>
      </c>
      <c r="T79" s="151">
        <f t="shared" si="73"/>
        <v>5.4665280093029504E-2</v>
      </c>
      <c r="U79" s="151">
        <f t="shared" si="74"/>
        <v>4.1968258972468218E-2</v>
      </c>
      <c r="V79" s="451">
        <f t="shared" si="75"/>
        <v>8.4113928038113767E-2</v>
      </c>
      <c r="W79" s="442">
        <f t="shared" si="76"/>
        <v>398.34240347824658</v>
      </c>
      <c r="X79" s="214">
        <f t="shared" si="45"/>
        <v>34.639579046361874</v>
      </c>
      <c r="Z79" s="16">
        <v>2002</v>
      </c>
      <c r="AA79" s="150">
        <f t="shared" si="77"/>
        <v>-2.1256387935067848E-2</v>
      </c>
      <c r="AB79" s="151">
        <f t="shared" si="78"/>
        <v>0.10827595655327368</v>
      </c>
      <c r="AC79" s="151">
        <f t="shared" si="79"/>
        <v>2.4922638811307185E-2</v>
      </c>
      <c r="AD79" s="151">
        <f t="shared" si="80"/>
        <v>-1.931360576614545E-2</v>
      </c>
      <c r="AE79" s="151">
        <f t="shared" si="81"/>
        <v>-3.9241752090427365E-3</v>
      </c>
      <c r="AF79" s="151">
        <f t="shared" si="82"/>
        <v>-4.2956959350713433E-2</v>
      </c>
      <c r="AG79" s="151">
        <f t="shared" si="83"/>
        <v>-1.0665280093029507E-2</v>
      </c>
      <c r="AH79" s="151">
        <f t="shared" si="84"/>
        <v>-6.9682589724682151E-3</v>
      </c>
      <c r="AI79" s="152">
        <f t="shared" si="85"/>
        <v>-2.8113928038113765E-2</v>
      </c>
      <c r="AJ79" s="281">
        <f t="shared" si="97"/>
        <v>1.5983067378613977E-2</v>
      </c>
      <c r="AK79" s="207">
        <v>1</v>
      </c>
      <c r="AL79" s="55"/>
      <c r="AP79" s="16">
        <v>2002</v>
      </c>
      <c r="AQ79" s="150">
        <f t="shared" si="47"/>
        <v>1.429103911044153</v>
      </c>
      <c r="AR79" s="151">
        <f t="shared" si="48"/>
        <v>8.2346607941936405</v>
      </c>
      <c r="AS79" s="151">
        <f t="shared" si="49"/>
        <v>9.9442389453167035</v>
      </c>
      <c r="AT79" s="151">
        <f t="shared" si="50"/>
        <v>2.0545983354611406</v>
      </c>
      <c r="AU79" s="151">
        <f t="shared" si="51"/>
        <v>1.6254336763389698</v>
      </c>
      <c r="AV79" s="151">
        <f t="shared" si="52"/>
        <v>5.0905272098420262</v>
      </c>
      <c r="AW79" s="151">
        <f t="shared" si="53"/>
        <v>1.8935822908740076</v>
      </c>
      <c r="AX79" s="151">
        <f t="shared" si="54"/>
        <v>1.4537628241149989</v>
      </c>
      <c r="AY79" s="152">
        <f t="shared" si="55"/>
        <v>2.9136710591762363</v>
      </c>
      <c r="AZ79" s="115"/>
      <c r="BA79" s="16">
        <v>2002</v>
      </c>
      <c r="BB79" s="150">
        <f t="shared" si="56"/>
        <v>244.41689608895584</v>
      </c>
      <c r="BC79" s="151">
        <f t="shared" si="87"/>
        <v>440.51835114836803</v>
      </c>
      <c r="BD79" s="151">
        <f t="shared" si="88"/>
        <v>218.26955640802231</v>
      </c>
      <c r="BE79" s="151">
        <f t="shared" si="89"/>
        <v>27.228699473575439</v>
      </c>
      <c r="BF79" s="151">
        <f t="shared" si="90"/>
        <v>16.80666417589822</v>
      </c>
      <c r="BG79" s="151">
        <f t="shared" si="91"/>
        <v>49.110661185776138</v>
      </c>
      <c r="BH79" s="151">
        <f t="shared" si="92"/>
        <v>18.074916768194914</v>
      </c>
      <c r="BI79" s="151">
        <f t="shared" si="93"/>
        <v>14.056974324775478</v>
      </c>
      <c r="BJ79" s="152">
        <f t="shared" si="94"/>
        <v>29.231473201522277</v>
      </c>
      <c r="BK79" s="324">
        <f t="shared" si="95"/>
        <v>1057.7141927750888</v>
      </c>
      <c r="BL79" s="300">
        <v>2002</v>
      </c>
      <c r="BM79" s="321">
        <f t="shared" si="58"/>
        <v>20.537705403817029</v>
      </c>
      <c r="BN79" s="322">
        <f t="shared" si="59"/>
        <v>90.683884134252438</v>
      </c>
      <c r="BO79" s="322">
        <f t="shared" si="60"/>
        <v>92.228847121604076</v>
      </c>
      <c r="BP79" s="322">
        <f t="shared" si="61"/>
        <v>18.295003072986152</v>
      </c>
      <c r="BQ79" s="322">
        <f t="shared" si="62"/>
        <v>16.80666417589822</v>
      </c>
      <c r="BR79" s="322">
        <f t="shared" si="63"/>
        <v>49.110661185776145</v>
      </c>
      <c r="BS79" s="322">
        <f t="shared" si="64"/>
        <v>18.074916768194914</v>
      </c>
      <c r="BT79" s="322">
        <f t="shared" si="65"/>
        <v>14.056974324775478</v>
      </c>
      <c r="BU79" s="323">
        <f t="shared" si="66"/>
        <v>29.231473201522274</v>
      </c>
      <c r="BV79" s="154">
        <f t="shared" si="96"/>
        <v>349.02612938882669</v>
      </c>
      <c r="BW79" s="7"/>
      <c r="BX79" s="7"/>
      <c r="BY79" s="7"/>
      <c r="BZ79" s="7"/>
      <c r="CA79" s="7"/>
      <c r="CB79" s="7"/>
      <c r="CC79" s="7"/>
      <c r="CD79" s="7"/>
    </row>
    <row r="80" spans="1:91" ht="11.25" customHeight="1">
      <c r="A80" s="48">
        <v>2003</v>
      </c>
      <c r="B80" s="401">
        <v>1E-3</v>
      </c>
      <c r="C80" s="402">
        <v>2.7E-2</v>
      </c>
      <c r="D80" s="402">
        <v>0.36499999999999999</v>
      </c>
      <c r="E80" s="402">
        <v>0.245</v>
      </c>
      <c r="F80" s="402">
        <v>4.3999999999999997E-2</v>
      </c>
      <c r="G80" s="402">
        <v>7.0000000000000007E-2</v>
      </c>
      <c r="H80" s="402">
        <v>9.1999999999999998E-2</v>
      </c>
      <c r="I80" s="402">
        <v>0.05</v>
      </c>
      <c r="J80" s="408">
        <v>0.106</v>
      </c>
      <c r="K80" s="84">
        <v>13751</v>
      </c>
      <c r="L80" s="338"/>
      <c r="M80" s="16">
        <v>2003</v>
      </c>
      <c r="N80" s="450">
        <f t="shared" ref="N80:N95" si="98">B336*B170/$W80</f>
        <v>1.2547681768014417E-2</v>
      </c>
      <c r="O80" s="151">
        <f t="shared" ref="O80:O95" si="99">C336*C170/$W80</f>
        <v>8.5844202668006228E-2</v>
      </c>
      <c r="P80" s="151">
        <f t="shared" ref="P80:P95" si="100">D336*D170/$W80</f>
        <v>0.36631773267973849</v>
      </c>
      <c r="Q80" s="151">
        <f t="shared" ref="Q80:Q95" si="101">E336*E170/$W80</f>
        <v>0.28646530532383574</v>
      </c>
      <c r="R80" s="151">
        <f t="shared" ref="R80:R95" si="102">F336*F170/$W80</f>
        <v>4.2287451078025382E-2</v>
      </c>
      <c r="S80" s="151">
        <f t="shared" ref="S80:S95" si="103">G336*G170/$W80</f>
        <v>2.7978607056035863E-2</v>
      </c>
      <c r="T80" s="151">
        <f t="shared" ref="T80:T95" si="104">H336*H170/$W80</f>
        <v>8.0680750985804892E-2</v>
      </c>
      <c r="U80" s="151">
        <f t="shared" ref="U80:U95" si="105">I336*I170/$W80</f>
        <v>2.9298330796009991E-2</v>
      </c>
      <c r="V80" s="451">
        <f t="shared" ref="V80:V95" si="106">J336*J170/$W80</f>
        <v>6.8579937644528965E-2</v>
      </c>
      <c r="W80" s="442">
        <f t="shared" si="76"/>
        <v>457.45235937668696</v>
      </c>
      <c r="X80" s="214">
        <f t="shared" si="45"/>
        <v>41.783762829863726</v>
      </c>
      <c r="Z80" s="16">
        <v>2003</v>
      </c>
      <c r="AA80" s="150">
        <f t="shared" si="77"/>
        <v>-1.1547681768014417E-2</v>
      </c>
      <c r="AB80" s="151">
        <f t="shared" si="78"/>
        <v>-5.8844202668006232E-2</v>
      </c>
      <c r="AC80" s="151">
        <f t="shared" si="79"/>
        <v>-1.3177326797385036E-3</v>
      </c>
      <c r="AD80" s="151">
        <f t="shared" si="80"/>
        <v>-4.1465305323835744E-2</v>
      </c>
      <c r="AE80" s="151">
        <f t="shared" si="81"/>
        <v>1.7125489219746159E-3</v>
      </c>
      <c r="AF80" s="151">
        <f t="shared" si="82"/>
        <v>4.2021392943964148E-2</v>
      </c>
      <c r="AG80" s="151">
        <f t="shared" si="83"/>
        <v>1.1319249014195107E-2</v>
      </c>
      <c r="AH80" s="151">
        <f t="shared" si="84"/>
        <v>2.0701669203990011E-2</v>
      </c>
      <c r="AI80" s="152">
        <f t="shared" si="85"/>
        <v>3.7420062355471032E-2</v>
      </c>
      <c r="AJ80" s="281">
        <f t="shared" si="97"/>
        <v>9.0427729683882161E-3</v>
      </c>
      <c r="AK80" s="207">
        <v>1</v>
      </c>
      <c r="AL80" s="55"/>
      <c r="AP80" s="16">
        <v>2003</v>
      </c>
      <c r="AQ80" s="150">
        <f t="shared" si="47"/>
        <v>0.52428935905931962</v>
      </c>
      <c r="AR80" s="151">
        <f t="shared" si="48"/>
        <v>3.5868938045987271</v>
      </c>
      <c r="AS80" s="151">
        <f t="shared" si="49"/>
        <v>15.306133262663614</v>
      </c>
      <c r="AT80" s="151">
        <f t="shared" si="50"/>
        <v>11.96959837663565</v>
      </c>
      <c r="AU80" s="151">
        <f t="shared" si="51"/>
        <v>1.7669288265236778</v>
      </c>
      <c r="AV80" s="151">
        <f t="shared" si="52"/>
        <v>1.1690514815393542</v>
      </c>
      <c r="AW80" s="151">
        <f t="shared" si="53"/>
        <v>3.3711453641261655</v>
      </c>
      <c r="AX80" s="151">
        <f t="shared" si="54"/>
        <v>1.2241945052913741</v>
      </c>
      <c r="AY80" s="152">
        <f t="shared" si="55"/>
        <v>2.8655278494258414</v>
      </c>
      <c r="AZ80" s="115"/>
      <c r="BA80" s="16">
        <v>2003</v>
      </c>
      <c r="BB80" s="150">
        <f t="shared" si="56"/>
        <v>85.34241064094067</v>
      </c>
      <c r="BC80" s="151">
        <f t="shared" si="87"/>
        <v>182.51337157540033</v>
      </c>
      <c r="BD80" s="151">
        <f t="shared" si="88"/>
        <v>318.72244979746</v>
      </c>
      <c r="BE80" s="151">
        <f t="shared" si="89"/>
        <v>149.59652653210401</v>
      </c>
      <c r="BF80" s="151">
        <f t="shared" si="90"/>
        <v>17.423706055785065</v>
      </c>
      <c r="BG80" s="151">
        <f t="shared" si="91"/>
        <v>9.8558283283174735</v>
      </c>
      <c r="BH80" s="151">
        <f t="shared" si="92"/>
        <v>30.904454530613251</v>
      </c>
      <c r="BI80" s="151">
        <f t="shared" si="93"/>
        <v>11.162396043142044</v>
      </c>
      <c r="BJ80" s="152">
        <f t="shared" si="94"/>
        <v>26.968526431970002</v>
      </c>
      <c r="BK80" s="324">
        <f t="shared" si="95"/>
        <v>832.48966993573276</v>
      </c>
      <c r="BL80" s="300">
        <v>2003</v>
      </c>
      <c r="BM80" s="321">
        <f t="shared" si="58"/>
        <v>7.1480641687442255</v>
      </c>
      <c r="BN80" s="322">
        <f t="shared" si="59"/>
        <v>37.439303090906023</v>
      </c>
      <c r="BO80" s="322">
        <f t="shared" si="60"/>
        <v>134.02573622665298</v>
      </c>
      <c r="BP80" s="322">
        <f t="shared" si="61"/>
        <v>100.04714632757509</v>
      </c>
      <c r="BQ80" s="322">
        <f t="shared" si="62"/>
        <v>17.423706055785068</v>
      </c>
      <c r="BR80" s="322">
        <f t="shared" si="63"/>
        <v>9.8558283283174717</v>
      </c>
      <c r="BS80" s="322">
        <f t="shared" si="64"/>
        <v>30.904454530613247</v>
      </c>
      <c r="BT80" s="322">
        <f t="shared" si="65"/>
        <v>11.162396043142044</v>
      </c>
      <c r="BU80" s="323">
        <f t="shared" si="66"/>
        <v>26.968526431970002</v>
      </c>
      <c r="BV80" s="154">
        <f t="shared" si="96"/>
        <v>374.97516120370619</v>
      </c>
      <c r="BW80" s="7"/>
      <c r="BX80" s="7"/>
      <c r="BY80" s="7"/>
      <c r="BZ80" s="7"/>
      <c r="CA80" s="7"/>
      <c r="CB80" s="7"/>
      <c r="CC80" s="7"/>
      <c r="CD80" s="7"/>
    </row>
    <row r="81" spans="1:91" ht="11.25" customHeight="1">
      <c r="A81" s="48">
        <v>2004</v>
      </c>
      <c r="B81" s="395">
        <v>1E-3</v>
      </c>
      <c r="C81" s="396">
        <v>3.0000000000000001E-3</v>
      </c>
      <c r="D81" s="396">
        <v>3.7999999999999999E-2</v>
      </c>
      <c r="E81" s="396">
        <v>0.437</v>
      </c>
      <c r="F81" s="396">
        <v>0.246</v>
      </c>
      <c r="G81" s="396">
        <v>3.5999999999999997E-2</v>
      </c>
      <c r="H81" s="396">
        <v>5.3999999999999999E-2</v>
      </c>
      <c r="I81" s="396">
        <v>7.0999999999999994E-2</v>
      </c>
      <c r="J81" s="408">
        <v>0.109</v>
      </c>
      <c r="K81" s="84">
        <v>12599</v>
      </c>
      <c r="L81" s="338"/>
      <c r="M81" s="16">
        <v>2004</v>
      </c>
      <c r="N81" s="450">
        <f t="shared" si="98"/>
        <v>1.2591170216021399E-2</v>
      </c>
      <c r="O81" s="151">
        <f t="shared" si="99"/>
        <v>2.9954459503349091E-2</v>
      </c>
      <c r="P81" s="151">
        <f t="shared" si="100"/>
        <v>0.15167201631941868</v>
      </c>
      <c r="Q81" s="151">
        <f t="shared" si="101"/>
        <v>0.41803087074815443</v>
      </c>
      <c r="R81" s="151">
        <f t="shared" si="102"/>
        <v>0.23217900969773059</v>
      </c>
      <c r="S81" s="151">
        <f t="shared" si="103"/>
        <v>2.8986911015842227E-2</v>
      </c>
      <c r="T81" s="151">
        <f t="shared" si="104"/>
        <v>1.6180953729750442E-2</v>
      </c>
      <c r="U81" s="151">
        <f t="shared" si="105"/>
        <v>5.0061572765913685E-2</v>
      </c>
      <c r="V81" s="451">
        <f t="shared" si="106"/>
        <v>6.0343036003819434E-2</v>
      </c>
      <c r="W81" s="442">
        <f t="shared" si="76"/>
        <v>457.75072092526682</v>
      </c>
      <c r="X81" s="214">
        <f t="shared" si="45"/>
        <v>37.889757333092895</v>
      </c>
      <c r="Z81" s="16">
        <v>2004</v>
      </c>
      <c r="AA81" s="150">
        <f t="shared" si="77"/>
        <v>-1.15911702160214E-2</v>
      </c>
      <c r="AB81" s="151">
        <f t="shared" si="78"/>
        <v>-2.6954459503349092E-2</v>
      </c>
      <c r="AC81" s="151">
        <f t="shared" si="79"/>
        <v>-0.11367201631941867</v>
      </c>
      <c r="AD81" s="151">
        <f t="shared" si="80"/>
        <v>1.8969129251845573E-2</v>
      </c>
      <c r="AE81" s="151">
        <f t="shared" si="81"/>
        <v>1.3820990302269409E-2</v>
      </c>
      <c r="AF81" s="151">
        <f t="shared" si="82"/>
        <v>7.0130889841577698E-3</v>
      </c>
      <c r="AG81" s="151">
        <f t="shared" si="83"/>
        <v>3.7819046270249554E-2</v>
      </c>
      <c r="AH81" s="151">
        <f t="shared" si="84"/>
        <v>2.0938427234086308E-2</v>
      </c>
      <c r="AI81" s="152">
        <f t="shared" si="85"/>
        <v>4.8656963996180566E-2</v>
      </c>
      <c r="AJ81" s="281">
        <f t="shared" si="97"/>
        <v>1.8618454603979033E-2</v>
      </c>
      <c r="AK81" s="207">
        <v>1</v>
      </c>
      <c r="AL81" s="55"/>
      <c r="AP81" s="16">
        <v>2004</v>
      </c>
      <c r="AQ81" s="150">
        <f t="shared" si="47"/>
        <v>0.47707638402471764</v>
      </c>
      <c r="AR81" s="151">
        <f t="shared" si="48"/>
        <v>1.1349672016258554</v>
      </c>
      <c r="AS81" s="151">
        <f t="shared" si="49"/>
        <v>5.7468158925636788</v>
      </c>
      <c r="AT81" s="151">
        <f t="shared" si="50"/>
        <v>15.839088250389093</v>
      </c>
      <c r="AU81" s="151">
        <f t="shared" si="51"/>
        <v>8.7972063352848338</v>
      </c>
      <c r="AV81" s="151">
        <f t="shared" si="52"/>
        <v>1.0983070242262192</v>
      </c>
      <c r="AW81" s="151">
        <f t="shared" si="53"/>
        <v>0.61309241023824868</v>
      </c>
      <c r="AX81" s="151">
        <f t="shared" si="54"/>
        <v>1.8968208438134415</v>
      </c>
      <c r="AY81" s="152">
        <f t="shared" si="55"/>
        <v>2.2863829909268061</v>
      </c>
      <c r="AZ81" s="115"/>
      <c r="BA81" s="16">
        <v>2004</v>
      </c>
      <c r="BB81" s="150">
        <f t="shared" si="56"/>
        <v>85.743423615975288</v>
      </c>
      <c r="BC81" s="151">
        <f t="shared" si="87"/>
        <v>63.856350828233545</v>
      </c>
      <c r="BD81" s="151">
        <f t="shared" si="88"/>
        <v>133.13968704348039</v>
      </c>
      <c r="BE81" s="151">
        <f t="shared" si="89"/>
        <v>225.46053127856939</v>
      </c>
      <c r="BF81" s="151">
        <f t="shared" si="90"/>
        <v>102.24193409386751</v>
      </c>
      <c r="BG81" s="151">
        <f t="shared" si="91"/>
        <v>10.779472390672119</v>
      </c>
      <c r="BH81" s="151">
        <f t="shared" si="92"/>
        <v>4.9067508248134022</v>
      </c>
      <c r="BI81" s="151">
        <f t="shared" si="93"/>
        <v>20.000900180436251</v>
      </c>
      <c r="BJ81" s="152">
        <f t="shared" si="94"/>
        <v>23.40768524264087</v>
      </c>
      <c r="BK81" s="324">
        <f t="shared" si="95"/>
        <v>669.53673549868893</v>
      </c>
      <c r="BL81" s="300">
        <v>2004</v>
      </c>
      <c r="BM81" s="321">
        <f t="shared" si="58"/>
        <v>7.2268898490317017</v>
      </c>
      <c r="BN81" s="322">
        <f t="shared" si="59"/>
        <v>13.201216408027198</v>
      </c>
      <c r="BO81" s="322">
        <f t="shared" si="60"/>
        <v>56.617063582215174</v>
      </c>
      <c r="BP81" s="322">
        <f t="shared" si="61"/>
        <v>153.1073359698681</v>
      </c>
      <c r="BQ81" s="322">
        <f t="shared" si="62"/>
        <v>102.24193409386753</v>
      </c>
      <c r="BR81" s="322">
        <f t="shared" si="63"/>
        <v>10.779472390672119</v>
      </c>
      <c r="BS81" s="322">
        <f t="shared" si="64"/>
        <v>4.9067508248134022</v>
      </c>
      <c r="BT81" s="322">
        <f t="shared" si="65"/>
        <v>20.000900180436251</v>
      </c>
      <c r="BU81" s="323">
        <f t="shared" si="66"/>
        <v>23.40768524264087</v>
      </c>
      <c r="BV81" s="154">
        <f t="shared" si="96"/>
        <v>391.48924854157235</v>
      </c>
      <c r="BW81" s="7"/>
      <c r="BX81" s="7"/>
      <c r="BY81" s="7"/>
      <c r="BZ81" s="7"/>
      <c r="CA81" s="7"/>
      <c r="CB81" s="7"/>
      <c r="CC81" s="7"/>
      <c r="CD81" s="7"/>
    </row>
    <row r="82" spans="1:91" s="1" customFormat="1" ht="11.25" customHeight="1">
      <c r="A82" s="48">
        <v>2005</v>
      </c>
      <c r="B82" s="395">
        <v>1.3623978201634877E-3</v>
      </c>
      <c r="C82" s="396">
        <v>4.0871934604904629E-3</v>
      </c>
      <c r="D82" s="396">
        <v>1.0081743869209809E-2</v>
      </c>
      <c r="E82" s="396">
        <v>0.14332425068119892</v>
      </c>
      <c r="F82" s="396">
        <v>0.46185286103542234</v>
      </c>
      <c r="G82" s="396">
        <v>0.19673024523160762</v>
      </c>
      <c r="H82" s="396">
        <v>5.53133514986376E-2</v>
      </c>
      <c r="I82" s="396">
        <v>4.6049046321525886E-2</v>
      </c>
      <c r="J82" s="408">
        <v>8.1202615803809997E-2</v>
      </c>
      <c r="K82" s="440">
        <v>13672</v>
      </c>
      <c r="L82" s="338"/>
      <c r="M82" s="16">
        <v>2005</v>
      </c>
      <c r="N82" s="450">
        <f t="shared" si="98"/>
        <v>3.1897685822843282E-2</v>
      </c>
      <c r="O82" s="151">
        <f t="shared" si="99"/>
        <v>3.3400398771035129E-2</v>
      </c>
      <c r="P82" s="151">
        <f t="shared" si="100"/>
        <v>5.8893737862396552E-2</v>
      </c>
      <c r="Q82" s="151">
        <f t="shared" si="101"/>
        <v>0.19380165512647388</v>
      </c>
      <c r="R82" s="151">
        <f t="shared" si="102"/>
        <v>0.38835260335785071</v>
      </c>
      <c r="S82" s="151">
        <f t="shared" si="103"/>
        <v>0.18877509957605718</v>
      </c>
      <c r="T82" s="151">
        <f t="shared" si="104"/>
        <v>1.9640961321172341E-2</v>
      </c>
      <c r="U82" s="151">
        <f t="shared" si="105"/>
        <v>8.8212810921339986E-3</v>
      </c>
      <c r="V82" s="451">
        <f t="shared" si="106"/>
        <v>7.641657707003692E-2</v>
      </c>
      <c r="W82" s="442">
        <f t="shared" si="76"/>
        <v>412.45330394190819</v>
      </c>
      <c r="X82" s="214">
        <f t="shared" si="45"/>
        <v>39.896641357659298</v>
      </c>
      <c r="Y82" s="7"/>
      <c r="Z82" s="16">
        <v>2005</v>
      </c>
      <c r="AA82" s="150">
        <f t="shared" si="77"/>
        <v>-3.0535288002679795E-2</v>
      </c>
      <c r="AB82" s="151">
        <f t="shared" si="78"/>
        <v>-2.9313205310544668E-2</v>
      </c>
      <c r="AC82" s="151">
        <f t="shared" si="79"/>
        <v>-4.8811993993186739E-2</v>
      </c>
      <c r="AD82" s="151">
        <f t="shared" si="80"/>
        <v>-5.0477404445274959E-2</v>
      </c>
      <c r="AE82" s="151">
        <f t="shared" si="81"/>
        <v>7.3500257677571623E-2</v>
      </c>
      <c r="AF82" s="151">
        <f t="shared" si="82"/>
        <v>7.9551456555504441E-3</v>
      </c>
      <c r="AG82" s="151">
        <f t="shared" si="83"/>
        <v>3.5672390177465263E-2</v>
      </c>
      <c r="AH82" s="151">
        <f t="shared" si="84"/>
        <v>3.722776522939189E-2</v>
      </c>
      <c r="AI82" s="152">
        <f t="shared" si="85"/>
        <v>4.7860387337730764E-3</v>
      </c>
      <c r="AJ82" s="281">
        <f t="shared" si="97"/>
        <v>1.4869151248887172E-2</v>
      </c>
      <c r="AK82" s="207">
        <v>1</v>
      </c>
      <c r="AL82" s="55"/>
      <c r="AO82" s="6"/>
      <c r="AP82" s="16">
        <v>2005</v>
      </c>
      <c r="AQ82" s="150">
        <f t="shared" si="47"/>
        <v>1.2726105314132719</v>
      </c>
      <c r="AR82" s="151">
        <f t="shared" si="48"/>
        <v>1.3325637309707929</v>
      </c>
      <c r="AS82" s="151">
        <f t="shared" si="49"/>
        <v>2.3496623377080357</v>
      </c>
      <c r="AT82" s="151">
        <f t="shared" si="50"/>
        <v>7.7320351291017015</v>
      </c>
      <c r="AU82" s="151">
        <f t="shared" si="51"/>
        <v>15.493964536481483</v>
      </c>
      <c r="AV82" s="151">
        <f t="shared" si="52"/>
        <v>7.5314924450423746</v>
      </c>
      <c r="AW82" s="151">
        <f t="shared" si="53"/>
        <v>0.78360838975047098</v>
      </c>
      <c r="AX82" s="151">
        <f t="shared" si="54"/>
        <v>0.35193948804797126</v>
      </c>
      <c r="AY82" s="152">
        <f t="shared" si="55"/>
        <v>3.0487647691431943</v>
      </c>
      <c r="AZ82" s="115"/>
      <c r="BA82" s="16">
        <v>2005</v>
      </c>
      <c r="BB82" s="150">
        <f t="shared" si="56"/>
        <v>195.53838946858673</v>
      </c>
      <c r="BC82" s="151">
        <f t="shared" si="87"/>
        <v>63.964140115844572</v>
      </c>
      <c r="BD82" s="151">
        <f t="shared" si="88"/>
        <v>46.242025478127253</v>
      </c>
      <c r="BE82" s="151">
        <f t="shared" si="89"/>
        <v>92.682786760669771</v>
      </c>
      <c r="BF82" s="151">
        <f t="shared" si="90"/>
        <v>151.22258638936358</v>
      </c>
      <c r="BG82" s="151">
        <f t="shared" si="91"/>
        <v>66.017269529044185</v>
      </c>
      <c r="BH82" s="151">
        <f t="shared" si="92"/>
        <v>6.2376776395349935</v>
      </c>
      <c r="BI82" s="151">
        <f t="shared" si="93"/>
        <v>2.4429812348374407</v>
      </c>
      <c r="BJ82" s="152">
        <f t="shared" si="94"/>
        <v>27.419986919324995</v>
      </c>
      <c r="BK82" s="324">
        <f t="shared" si="95"/>
        <v>651.76784353533355</v>
      </c>
      <c r="BL82" s="300">
        <v>2005</v>
      </c>
      <c r="BM82" s="321">
        <f t="shared" si="58"/>
        <v>16.312827946606074</v>
      </c>
      <c r="BN82" s="322">
        <f t="shared" si="59"/>
        <v>13.070983755525829</v>
      </c>
      <c r="BO82" s="322">
        <f t="shared" si="60"/>
        <v>19.468888541030758</v>
      </c>
      <c r="BP82" s="322">
        <f t="shared" si="61"/>
        <v>62.458741400457818</v>
      </c>
      <c r="BQ82" s="322">
        <f t="shared" si="62"/>
        <v>151.22258638936358</v>
      </c>
      <c r="BR82" s="322">
        <f t="shared" si="63"/>
        <v>66.017269529044185</v>
      </c>
      <c r="BS82" s="322">
        <f t="shared" si="64"/>
        <v>6.2376776395349935</v>
      </c>
      <c r="BT82" s="322">
        <f t="shared" si="65"/>
        <v>2.4429812348374407</v>
      </c>
      <c r="BU82" s="323">
        <f t="shared" si="66"/>
        <v>27.419986919324995</v>
      </c>
      <c r="BV82" s="154">
        <f t="shared" si="96"/>
        <v>364.65194335572562</v>
      </c>
      <c r="BW82" s="7"/>
      <c r="BX82" s="7"/>
      <c r="BY82" s="7"/>
      <c r="BZ82" s="7"/>
      <c r="CA82" s="7"/>
      <c r="CB82" s="7"/>
      <c r="CC82" s="7"/>
      <c r="CD82" s="7"/>
      <c r="CE82" s="6"/>
      <c r="CF82" s="6"/>
      <c r="CG82" s="6"/>
      <c r="CH82" s="6"/>
      <c r="CI82" s="6"/>
      <c r="CJ82" s="6"/>
      <c r="CK82" s="6"/>
      <c r="CL82" s="6"/>
      <c r="CM82" s="6"/>
    </row>
    <row r="83" spans="1:91" ht="11.25" customHeight="1">
      <c r="A83" s="16">
        <v>2006</v>
      </c>
      <c r="B83" s="395">
        <v>4.6647230320699708E-2</v>
      </c>
      <c r="C83" s="396">
        <v>0.12456930824277763</v>
      </c>
      <c r="D83" s="396">
        <v>5.1948051948051951E-2</v>
      </c>
      <c r="E83" s="396">
        <v>5.0622846541213885E-2</v>
      </c>
      <c r="F83" s="396">
        <v>0.23270606944076333</v>
      </c>
      <c r="G83" s="396">
        <v>0.24516300026504109</v>
      </c>
      <c r="H83" s="396">
        <v>0.14365226610124571</v>
      </c>
      <c r="I83" s="396">
        <v>1.9878081102570899E-2</v>
      </c>
      <c r="J83" s="408">
        <v>8.4235886562419995E-2</v>
      </c>
      <c r="K83" s="440">
        <v>15260</v>
      </c>
      <c r="L83" s="338"/>
      <c r="M83" s="16">
        <v>2006</v>
      </c>
      <c r="N83" s="450">
        <f t="shared" si="98"/>
        <v>3.6474720106068052E-2</v>
      </c>
      <c r="O83" s="151">
        <f t="shared" si="99"/>
        <v>8.8945650883367242E-2</v>
      </c>
      <c r="P83" s="151">
        <f t="shared" si="100"/>
        <v>6.8887978468876565E-2</v>
      </c>
      <c r="Q83" s="151">
        <f t="shared" si="101"/>
        <v>7.8601104844562439E-2</v>
      </c>
      <c r="R83" s="151">
        <f t="shared" si="102"/>
        <v>0.18642177141324845</v>
      </c>
      <c r="S83" s="151">
        <f t="shared" si="103"/>
        <v>0.32604246306037649</v>
      </c>
      <c r="T83" s="151">
        <f t="shared" si="104"/>
        <v>0.14046387522848108</v>
      </c>
      <c r="U83" s="151">
        <f t="shared" si="105"/>
        <v>1.3094907528619932E-2</v>
      </c>
      <c r="V83" s="451">
        <f t="shared" si="106"/>
        <v>6.1067528466399526E-2</v>
      </c>
      <c r="W83" s="442">
        <f t="shared" si="76"/>
        <v>353.20995451836222</v>
      </c>
      <c r="X83" s="214">
        <f t="shared" si="45"/>
        <v>39.243393857701328</v>
      </c>
      <c r="Z83" s="16">
        <v>2006</v>
      </c>
      <c r="AA83" s="150">
        <f t="shared" si="77"/>
        <v>1.0172510214631655E-2</v>
      </c>
      <c r="AB83" s="151">
        <f t="shared" si="78"/>
        <v>3.5623657359410393E-2</v>
      </c>
      <c r="AC83" s="151">
        <f t="shared" si="79"/>
        <v>-1.6939926520824614E-2</v>
      </c>
      <c r="AD83" s="151">
        <f t="shared" si="80"/>
        <v>-2.7978258303348554E-2</v>
      </c>
      <c r="AE83" s="151">
        <f t="shared" si="81"/>
        <v>4.6284298027514881E-2</v>
      </c>
      <c r="AF83" s="151">
        <f t="shared" si="82"/>
        <v>-8.0879462795335394E-2</v>
      </c>
      <c r="AG83" s="151">
        <f t="shared" si="83"/>
        <v>3.1883908727646237E-3</v>
      </c>
      <c r="AH83" s="151">
        <f t="shared" si="84"/>
        <v>6.7831735739509666E-3</v>
      </c>
      <c r="AI83" s="152">
        <f t="shared" si="85"/>
        <v>2.3168358096020469E-2</v>
      </c>
      <c r="AJ83" s="281">
        <f t="shared" si="97"/>
        <v>1.1718942818866462E-2</v>
      </c>
      <c r="AK83" s="207">
        <v>1</v>
      </c>
      <c r="AL83" s="55"/>
      <c r="AP83" s="16">
        <v>2006</v>
      </c>
      <c r="AQ83" s="150">
        <f t="shared" si="47"/>
        <v>1.4313918069718461</v>
      </c>
      <c r="AR83" s="151">
        <f t="shared" si="48"/>
        <v>3.4905292095455809</v>
      </c>
      <c r="AS83" s="151">
        <f t="shared" si="49"/>
        <v>2.7033980711149721</v>
      </c>
      <c r="AT83" s="151">
        <f t="shared" si="50"/>
        <v>3.0845741150656396</v>
      </c>
      <c r="AU83" s="151">
        <f t="shared" si="51"/>
        <v>7.3158229992204751</v>
      </c>
      <c r="AV83" s="151">
        <f t="shared" si="52"/>
        <v>12.79501279221339</v>
      </c>
      <c r="AW83" s="151">
        <f t="shared" si="53"/>
        <v>5.5122791783703002</v>
      </c>
      <c r="AX83" s="151">
        <f t="shared" si="54"/>
        <v>0.51388861367581029</v>
      </c>
      <c r="AY83" s="152">
        <f t="shared" si="55"/>
        <v>2.3964970715233043</v>
      </c>
      <c r="AZ83" s="115"/>
      <c r="BA83" s="16">
        <v>2006</v>
      </c>
      <c r="BB83" s="150">
        <f t="shared" si="56"/>
        <v>190.61067471585474</v>
      </c>
      <c r="BC83" s="151">
        <f t="shared" si="87"/>
        <v>143.96563511381055</v>
      </c>
      <c r="BD83" s="151">
        <f t="shared" si="88"/>
        <v>45.65478753695465</v>
      </c>
      <c r="BE83" s="151">
        <f t="shared" si="89"/>
        <v>31.318336618710479</v>
      </c>
      <c r="BF83" s="151">
        <f t="shared" si="90"/>
        <v>58.040283029413999</v>
      </c>
      <c r="BG83" s="151">
        <f t="shared" si="91"/>
        <v>97.44526899394063</v>
      </c>
      <c r="BH83" s="151">
        <f t="shared" si="92"/>
        <v>41.901319583606913</v>
      </c>
      <c r="BI83" s="151">
        <f t="shared" si="93"/>
        <v>3.8701628782327262</v>
      </c>
      <c r="BJ83" s="152">
        <f t="shared" si="94"/>
        <v>18.244516880642465</v>
      </c>
      <c r="BK83" s="324">
        <f t="shared" si="95"/>
        <v>631.05098535116713</v>
      </c>
      <c r="BL83" s="300">
        <v>2006</v>
      </c>
      <c r="BM83" s="321">
        <f t="shared" si="58"/>
        <v>15.105110647356302</v>
      </c>
      <c r="BN83" s="322">
        <f t="shared" si="59"/>
        <v>27.903488187646051</v>
      </c>
      <c r="BO83" s="322">
        <f t="shared" si="60"/>
        <v>18.836457642225422</v>
      </c>
      <c r="BP83" s="322">
        <f t="shared" si="61"/>
        <v>20.820932676769694</v>
      </c>
      <c r="BQ83" s="322">
        <f t="shared" si="62"/>
        <v>58.040283029413999</v>
      </c>
      <c r="BR83" s="322">
        <f t="shared" si="63"/>
        <v>97.44526899394063</v>
      </c>
      <c r="BS83" s="322">
        <f t="shared" si="64"/>
        <v>41.901319583606913</v>
      </c>
      <c r="BT83" s="322">
        <f t="shared" si="65"/>
        <v>3.8701628782327266</v>
      </c>
      <c r="BU83" s="323">
        <f t="shared" si="66"/>
        <v>18.244516880642465</v>
      </c>
      <c r="BV83" s="154">
        <f t="shared" si="96"/>
        <v>302.16754051983423</v>
      </c>
      <c r="BW83" s="7"/>
      <c r="BX83" s="7"/>
      <c r="BY83" s="7"/>
      <c r="BZ83" s="7"/>
      <c r="CA83" s="7"/>
      <c r="CB83" s="7"/>
      <c r="CC83" s="7"/>
      <c r="CD83" s="7"/>
    </row>
    <row r="84" spans="1:91" ht="11.25" customHeight="1">
      <c r="A84" s="16">
        <v>2007</v>
      </c>
      <c r="B84" s="395">
        <v>1.5740285292670929E-2</v>
      </c>
      <c r="C84" s="396">
        <v>0.11559272011805213</v>
      </c>
      <c r="D84" s="396">
        <v>0.19773733398917856</v>
      </c>
      <c r="E84" s="396">
        <v>6.246925725528775E-2</v>
      </c>
      <c r="F84" s="396">
        <v>9.247417609444171E-2</v>
      </c>
      <c r="G84" s="396">
        <v>0.20216428922774227</v>
      </c>
      <c r="H84" s="396">
        <v>0.19872110181997049</v>
      </c>
      <c r="I84" s="396">
        <v>6.0993605509099852E-2</v>
      </c>
      <c r="J84" s="408">
        <v>5.410723069356E-2</v>
      </c>
      <c r="K84" s="440">
        <v>11902</v>
      </c>
      <c r="L84" s="338"/>
      <c r="M84" s="16">
        <v>2007</v>
      </c>
      <c r="N84" s="450">
        <f t="shared" si="98"/>
        <v>4.1328563150562325E-2</v>
      </c>
      <c r="O84" s="151">
        <f t="shared" si="99"/>
        <v>9.8012368315173015E-2</v>
      </c>
      <c r="P84" s="151">
        <f t="shared" si="100"/>
        <v>0.17526963936794601</v>
      </c>
      <c r="Q84" s="151">
        <f t="shared" si="101"/>
        <v>8.7724137935514632E-2</v>
      </c>
      <c r="R84" s="151">
        <f t="shared" si="102"/>
        <v>7.1209381817517833E-2</v>
      </c>
      <c r="S84" s="151">
        <f t="shared" si="103"/>
        <v>0.14145816050801049</v>
      </c>
      <c r="T84" s="151">
        <f t="shared" si="104"/>
        <v>0.23437367387079711</v>
      </c>
      <c r="U84" s="151">
        <f t="shared" si="105"/>
        <v>9.9437040562181334E-2</v>
      </c>
      <c r="V84" s="451">
        <f t="shared" si="106"/>
        <v>5.1187034472297409E-2</v>
      </c>
      <c r="W84" s="442">
        <f t="shared" si="76"/>
        <v>312.45821957782965</v>
      </c>
      <c r="X84" s="214">
        <f t="shared" si="45"/>
        <v>31.092321579507296</v>
      </c>
      <c r="Z84" s="16">
        <v>2007</v>
      </c>
      <c r="AA84" s="150">
        <f t="shared" si="77"/>
        <v>-2.5588277857891396E-2</v>
      </c>
      <c r="AB84" s="151">
        <f t="shared" si="78"/>
        <v>1.7580351802879118E-2</v>
      </c>
      <c r="AC84" s="151">
        <f t="shared" si="79"/>
        <v>2.2467694621232548E-2</v>
      </c>
      <c r="AD84" s="151">
        <f t="shared" si="80"/>
        <v>-2.5254880680226882E-2</v>
      </c>
      <c r="AE84" s="151">
        <f t="shared" si="81"/>
        <v>2.1264794276923876E-2</v>
      </c>
      <c r="AF84" s="151">
        <f t="shared" si="82"/>
        <v>6.0706128719731772E-2</v>
      </c>
      <c r="AG84" s="151">
        <f t="shared" si="83"/>
        <v>-3.5652572050826614E-2</v>
      </c>
      <c r="AH84" s="151">
        <f t="shared" si="84"/>
        <v>-3.8443435053081482E-2</v>
      </c>
      <c r="AI84" s="152">
        <f t="shared" si="85"/>
        <v>2.9201962212625915E-3</v>
      </c>
      <c r="AJ84" s="281">
        <f t="shared" si="97"/>
        <v>9.0013917112781987E-3</v>
      </c>
      <c r="AK84" s="207">
        <v>1</v>
      </c>
      <c r="AL84" s="55"/>
      <c r="AP84" s="16">
        <v>2007</v>
      </c>
      <c r="AQ84" s="150">
        <f t="shared" si="47"/>
        <v>1.2850009758962591</v>
      </c>
      <c r="AR84" s="151">
        <f t="shared" si="48"/>
        <v>3.0474320744244712</v>
      </c>
      <c r="AS84" s="151">
        <f t="shared" si="49"/>
        <v>5.4495399903524495</v>
      </c>
      <c r="AT84" s="151">
        <f t="shared" si="50"/>
        <v>2.7275471069760759</v>
      </c>
      <c r="AU84" s="151">
        <f t="shared" si="51"/>
        <v>2.2140649989481842</v>
      </c>
      <c r="AV84" s="151">
        <f t="shared" si="52"/>
        <v>4.3982626165606211</v>
      </c>
      <c r="AW84" s="151">
        <f t="shared" si="53"/>
        <v>7.2872216377613901</v>
      </c>
      <c r="AX84" s="151">
        <f t="shared" si="54"/>
        <v>3.0917284420738529</v>
      </c>
      <c r="AY84" s="152">
        <f t="shared" si="55"/>
        <v>1.5915237365139965</v>
      </c>
      <c r="AZ84" s="115"/>
      <c r="BA84" s="16">
        <v>2007</v>
      </c>
      <c r="BB84" s="150">
        <f t="shared" si="56"/>
        <v>191.89299902410374</v>
      </c>
      <c r="BC84" s="151">
        <f t="shared" si="87"/>
        <v>142.10945870598866</v>
      </c>
      <c r="BD84" s="151">
        <f t="shared" si="88"/>
        <v>103.96743430204059</v>
      </c>
      <c r="BE84" s="151">
        <f t="shared" si="89"/>
        <v>31.822177565128428</v>
      </c>
      <c r="BF84" s="151">
        <f t="shared" si="90"/>
        <v>20.860723850939287</v>
      </c>
      <c r="BG84" s="151">
        <f t="shared" si="91"/>
        <v>36.942760811942762</v>
      </c>
      <c r="BH84" s="151">
        <f t="shared" si="92"/>
        <v>62.649938447962754</v>
      </c>
      <c r="BI84" s="151">
        <f t="shared" si="93"/>
        <v>27.4694331229189</v>
      </c>
      <c r="BJ84" s="152">
        <f t="shared" si="94"/>
        <v>13.941979920169043</v>
      </c>
      <c r="BK84" s="324">
        <f t="shared" si="95"/>
        <v>631.65690575119413</v>
      </c>
      <c r="BL84" s="300">
        <v>2007</v>
      </c>
      <c r="BM84" s="321">
        <f t="shared" si="58"/>
        <v>15.975822018279985</v>
      </c>
      <c r="BN84" s="322">
        <f t="shared" si="59"/>
        <v>28.972165335159858</v>
      </c>
      <c r="BO84" s="322">
        <f t="shared" si="60"/>
        <v>43.606771452607582</v>
      </c>
      <c r="BP84" s="322">
        <f t="shared" si="61"/>
        <v>21.458082530286408</v>
      </c>
      <c r="BQ84" s="322">
        <f t="shared" si="62"/>
        <v>20.860723850939287</v>
      </c>
      <c r="BR84" s="322">
        <f t="shared" si="63"/>
        <v>36.942760811942762</v>
      </c>
      <c r="BS84" s="322">
        <f t="shared" si="64"/>
        <v>62.649938447962747</v>
      </c>
      <c r="BT84" s="322">
        <f t="shared" si="65"/>
        <v>27.4694331229189</v>
      </c>
      <c r="BU84" s="323">
        <f t="shared" si="66"/>
        <v>13.941979920169043</v>
      </c>
      <c r="BV84" s="154">
        <f t="shared" si="96"/>
        <v>271.87767749026659</v>
      </c>
      <c r="BW84" s="7"/>
      <c r="BX84" s="7"/>
      <c r="BY84" s="7"/>
      <c r="BZ84" s="7"/>
      <c r="CA84" s="7"/>
      <c r="CB84" s="7"/>
      <c r="CC84" s="7"/>
      <c r="CD84" s="7"/>
    </row>
    <row r="85" spans="1:91" ht="11.25" customHeight="1">
      <c r="A85" s="16">
        <v>2008</v>
      </c>
      <c r="B85" s="395">
        <v>7.3644793372291781E-2</v>
      </c>
      <c r="C85" s="396">
        <v>0.105683962073486</v>
      </c>
      <c r="D85" s="396">
        <v>0.18511545245227354</v>
      </c>
      <c r="E85" s="396">
        <v>0.18027715458218141</v>
      </c>
      <c r="F85" s="396">
        <v>8.3637827150058616E-2</v>
      </c>
      <c r="G85" s="396">
        <v>6.2437826441998405E-2</v>
      </c>
      <c r="H85" s="396">
        <v>0.10312239895587016</v>
      </c>
      <c r="I85" s="396">
        <v>0.12743415638203631</v>
      </c>
      <c r="J85" s="408">
        <v>7.7205441592149995E-2</v>
      </c>
      <c r="K85" s="84">
        <v>14235</v>
      </c>
      <c r="L85" s="338"/>
      <c r="M85" s="16">
        <v>2008</v>
      </c>
      <c r="N85" s="450">
        <f t="shared" si="98"/>
        <v>7.2144651942170041E-2</v>
      </c>
      <c r="O85" s="151">
        <f t="shared" si="99"/>
        <v>9.8584209285802318E-2</v>
      </c>
      <c r="P85" s="151">
        <f t="shared" si="100"/>
        <v>0.17285637583206576</v>
      </c>
      <c r="Q85" s="151">
        <f t="shared" si="101"/>
        <v>0.19959270869950699</v>
      </c>
      <c r="R85" s="151">
        <f t="shared" si="102"/>
        <v>7.2290792367163334E-2</v>
      </c>
      <c r="S85" s="151">
        <f t="shared" si="103"/>
        <v>5.0797509610500835E-2</v>
      </c>
      <c r="T85" s="151">
        <f t="shared" si="104"/>
        <v>8.8775265422128227E-2</v>
      </c>
      <c r="U85" s="151">
        <f t="shared" si="105"/>
        <v>0.14854420068055785</v>
      </c>
      <c r="V85" s="451">
        <f t="shared" si="106"/>
        <v>9.6414286160104487E-2</v>
      </c>
      <c r="W85" s="442">
        <f t="shared" si="76"/>
        <v>312.73565023874551</v>
      </c>
      <c r="X85" s="214">
        <f t="shared" si="45"/>
        <v>40.809831196547442</v>
      </c>
      <c r="Z85" s="16">
        <v>2008</v>
      </c>
      <c r="AA85" s="150">
        <f t="shared" si="77"/>
        <v>1.5001414301217403E-3</v>
      </c>
      <c r="AB85" s="151">
        <f t="shared" si="78"/>
        <v>7.099752787683683E-3</v>
      </c>
      <c r="AC85" s="151">
        <f t="shared" si="79"/>
        <v>1.2259076620207782E-2</v>
      </c>
      <c r="AD85" s="151">
        <f t="shared" si="80"/>
        <v>-1.9315554117325578E-2</v>
      </c>
      <c r="AE85" s="151">
        <f t="shared" si="81"/>
        <v>1.1347034782895282E-2</v>
      </c>
      <c r="AF85" s="151">
        <f t="shared" si="82"/>
        <v>1.164031683149757E-2</v>
      </c>
      <c r="AG85" s="151">
        <f t="shared" si="83"/>
        <v>1.4347133533741938E-2</v>
      </c>
      <c r="AH85" s="151">
        <f t="shared" si="84"/>
        <v>-2.1110044298521535E-2</v>
      </c>
      <c r="AI85" s="152">
        <f t="shared" si="85"/>
        <v>-1.9208844567954492E-2</v>
      </c>
      <c r="AJ85" s="281">
        <f t="shared" si="97"/>
        <v>1.8607385992543278E-3</v>
      </c>
      <c r="AK85" s="207">
        <v>1</v>
      </c>
      <c r="AL85" s="55"/>
      <c r="AP85" s="16">
        <v>2008</v>
      </c>
      <c r="AQ85" s="150">
        <f t="shared" si="47"/>
        <v>2.9442110674936282</v>
      </c>
      <c r="AR85" s="151">
        <f t="shared" si="48"/>
        <v>4.0232049395986973</v>
      </c>
      <c r="AS85" s="151">
        <f t="shared" si="49"/>
        <v>7.0542395189535663</v>
      </c>
      <c r="AT85" s="151">
        <f t="shared" si="50"/>
        <v>8.1453447500885456</v>
      </c>
      <c r="AU85" s="151">
        <f t="shared" si="51"/>
        <v>2.9501750335685961</v>
      </c>
      <c r="AV85" s="151">
        <f t="shared" si="52"/>
        <v>2.0730377924095356</v>
      </c>
      <c r="AW85" s="151">
        <f t="shared" si="53"/>
        <v>3.6229035963057479</v>
      </c>
      <c r="AX85" s="151">
        <f t="shared" si="54"/>
        <v>6.0620637549996337</v>
      </c>
      <c r="AY85" s="152">
        <f t="shared" si="55"/>
        <v>3.9346507431294846</v>
      </c>
      <c r="AZ85" s="115"/>
      <c r="BA85" s="16">
        <v>2008</v>
      </c>
      <c r="BB85" s="150">
        <f t="shared" si="56"/>
        <v>334.57378893250632</v>
      </c>
      <c r="BC85" s="151">
        <f t="shared" si="87"/>
        <v>142.04946951958499</v>
      </c>
      <c r="BD85" s="151">
        <f t="shared" si="88"/>
        <v>100.14308019897378</v>
      </c>
      <c r="BE85" s="151">
        <f t="shared" si="89"/>
        <v>69.434688472284478</v>
      </c>
      <c r="BF85" s="151">
        <f t="shared" si="90"/>
        <v>20.01124179013528</v>
      </c>
      <c r="BG85" s="151">
        <f t="shared" si="91"/>
        <v>12.152332953444812</v>
      </c>
      <c r="BH85" s="151">
        <f t="shared" si="92"/>
        <v>21.78565210725073</v>
      </c>
      <c r="BI85" s="151">
        <f t="shared" si="93"/>
        <v>38.265512673647699</v>
      </c>
      <c r="BJ85" s="152">
        <f t="shared" si="94"/>
        <v>25.487603731455273</v>
      </c>
      <c r="BK85" s="324">
        <f t="shared" si="95"/>
        <v>763.90337037928327</v>
      </c>
      <c r="BL85" s="300">
        <v>2008</v>
      </c>
      <c r="BM85" s="321">
        <f t="shared" si="58"/>
        <v>27.213666410005761</v>
      </c>
      <c r="BN85" s="322">
        <f t="shared" si="59"/>
        <v>28.151050353072456</v>
      </c>
      <c r="BO85" s="322">
        <f t="shared" si="60"/>
        <v>40.560658894844529</v>
      </c>
      <c r="BP85" s="322">
        <f t="shared" si="61"/>
        <v>45.833037303437116</v>
      </c>
      <c r="BQ85" s="322">
        <f t="shared" si="62"/>
        <v>20.01124179013528</v>
      </c>
      <c r="BR85" s="322">
        <f t="shared" si="63"/>
        <v>12.152332953444814</v>
      </c>
      <c r="BS85" s="322">
        <f t="shared" si="64"/>
        <v>21.78565210725073</v>
      </c>
      <c r="BT85" s="322">
        <f t="shared" si="65"/>
        <v>38.265512673647699</v>
      </c>
      <c r="BU85" s="323">
        <f t="shared" si="66"/>
        <v>25.487603731455273</v>
      </c>
      <c r="BV85" s="154">
        <f t="shared" si="96"/>
        <v>259.46075621729369</v>
      </c>
      <c r="BW85" s="7"/>
      <c r="BX85" s="7"/>
      <c r="BY85" s="7"/>
      <c r="BZ85" s="7"/>
      <c r="CA85" s="7"/>
      <c r="CB85" s="7"/>
      <c r="CC85" s="7"/>
      <c r="CD85" s="7"/>
    </row>
    <row r="86" spans="1:91" ht="11.25" customHeight="1">
      <c r="A86" s="16">
        <v>2009</v>
      </c>
      <c r="B86" s="395">
        <v>0.15301851285812201</v>
      </c>
      <c r="C86" s="396">
        <v>0.19275508188294788</v>
      </c>
      <c r="D86" s="396">
        <v>0.15252050612092372</v>
      </c>
      <c r="E86" s="396">
        <v>0.14287741583315638</v>
      </c>
      <c r="F86" s="396">
        <v>0.10778461155609749</v>
      </c>
      <c r="G86" s="396">
        <v>5.101885011741783E-2</v>
      </c>
      <c r="H86" s="396">
        <v>3.9418877979362617E-2</v>
      </c>
      <c r="I86" s="396">
        <v>5.6430269826123085E-2</v>
      </c>
      <c r="J86" s="408">
        <v>0.10041095127128</v>
      </c>
      <c r="K86" s="84">
        <v>11764</v>
      </c>
      <c r="L86" s="338"/>
      <c r="M86" s="16">
        <v>2009</v>
      </c>
      <c r="N86" s="450">
        <f t="shared" si="98"/>
        <v>0.11366137252141875</v>
      </c>
      <c r="O86" s="151">
        <f t="shared" si="99"/>
        <v>0.15665022565356868</v>
      </c>
      <c r="P86" s="151">
        <f t="shared" si="100"/>
        <v>0.15746821962045301</v>
      </c>
      <c r="Q86" s="151">
        <f t="shared" si="101"/>
        <v>0.17521011466191599</v>
      </c>
      <c r="R86" s="151">
        <f t="shared" si="102"/>
        <v>0.14375417436700441</v>
      </c>
      <c r="S86" s="151">
        <f t="shared" si="103"/>
        <v>4.4409713322208229E-2</v>
      </c>
      <c r="T86" s="151">
        <f t="shared" si="104"/>
        <v>2.66141851839681E-2</v>
      </c>
      <c r="U86" s="151">
        <f t="shared" si="105"/>
        <v>4.7075668913840997E-2</v>
      </c>
      <c r="V86" s="451">
        <f t="shared" si="106"/>
        <v>0.135156325755622</v>
      </c>
      <c r="W86" s="442">
        <f t="shared" si="76"/>
        <v>343.15197932772202</v>
      </c>
      <c r="X86" s="214">
        <f t="shared" si="45"/>
        <v>35.861932804038069</v>
      </c>
      <c r="Z86" s="16">
        <v>2009</v>
      </c>
      <c r="AA86" s="150">
        <f t="shared" si="77"/>
        <v>3.9357140336703261E-2</v>
      </c>
      <c r="AB86" s="151">
        <f t="shared" si="78"/>
        <v>3.6104856229379201E-2</v>
      </c>
      <c r="AC86" s="151">
        <f t="shared" si="79"/>
        <v>-4.9477134995292993E-3</v>
      </c>
      <c r="AD86" s="151">
        <f t="shared" si="80"/>
        <v>-3.233269882875961E-2</v>
      </c>
      <c r="AE86" s="151">
        <f t="shared" si="81"/>
        <v>-3.5969562810906922E-2</v>
      </c>
      <c r="AF86" s="151">
        <f t="shared" si="82"/>
        <v>6.6091367952096011E-3</v>
      </c>
      <c r="AG86" s="151">
        <f t="shared" si="83"/>
        <v>1.2804692795394517E-2</v>
      </c>
      <c r="AH86" s="151">
        <f t="shared" si="84"/>
        <v>9.3546009122820878E-3</v>
      </c>
      <c r="AI86" s="152">
        <f t="shared" si="85"/>
        <v>-3.4745374484342006E-2</v>
      </c>
      <c r="AJ86" s="281">
        <f t="shared" si="97"/>
        <v>6.718628323107028E-3</v>
      </c>
      <c r="AK86" s="207">
        <v>1</v>
      </c>
      <c r="AL86" s="55"/>
      <c r="AP86" s="16">
        <v>2009</v>
      </c>
      <c r="AQ86" s="150">
        <f t="shared" si="47"/>
        <v>4.0761165037778584</v>
      </c>
      <c r="AR86" s="151">
        <f t="shared" si="48"/>
        <v>5.6177798661256801</v>
      </c>
      <c r="AS86" s="151">
        <f t="shared" si="49"/>
        <v>5.6471147108001949</v>
      </c>
      <c r="AT86" s="151">
        <f t="shared" si="50"/>
        <v>6.2833733585934368</v>
      </c>
      <c r="AU86" s="151">
        <f t="shared" si="51"/>
        <v>5.1553025414494842</v>
      </c>
      <c r="AV86" s="151">
        <f t="shared" si="52"/>
        <v>1.5926181550076257</v>
      </c>
      <c r="AW86" s="151">
        <f t="shared" si="53"/>
        <v>0.95443612070168959</v>
      </c>
      <c r="AX86" s="151">
        <f t="shared" si="54"/>
        <v>1.6882244752933095</v>
      </c>
      <c r="AY86" s="152">
        <f t="shared" si="55"/>
        <v>4.8469670722887965</v>
      </c>
      <c r="AZ86" s="115"/>
      <c r="BA86" s="16">
        <v>2009</v>
      </c>
      <c r="BB86" s="150">
        <f t="shared" si="56"/>
        <v>579.38888349622221</v>
      </c>
      <c r="BC86" s="151">
        <f t="shared" si="87"/>
        <v>249.14082382258439</v>
      </c>
      <c r="BD86" s="151">
        <f t="shared" si="88"/>
        <v>102.30019087228887</v>
      </c>
      <c r="BE86" s="151">
        <f t="shared" si="89"/>
        <v>69.032651784967115</v>
      </c>
      <c r="BF86" s="151">
        <f t="shared" si="90"/>
        <v>46.050784682134612</v>
      </c>
      <c r="BG86" s="151">
        <f t="shared" si="91"/>
        <v>12.431318770950467</v>
      </c>
      <c r="BH86" s="151">
        <f t="shared" si="92"/>
        <v>6.9941738533277915</v>
      </c>
      <c r="BI86" s="151">
        <f t="shared" si="93"/>
        <v>13.197275907077433</v>
      </c>
      <c r="BJ86" s="152">
        <f t="shared" si="94"/>
        <v>39.304801629415266</v>
      </c>
      <c r="BK86" s="324">
        <f t="shared" si="95"/>
        <v>1117.8409048189683</v>
      </c>
      <c r="BL86" s="300">
        <v>2009</v>
      </c>
      <c r="BM86" s="321">
        <f t="shared" si="58"/>
        <v>48.057594831348517</v>
      </c>
      <c r="BN86" s="322">
        <f t="shared" si="59"/>
        <v>50.553976737161491</v>
      </c>
      <c r="BO86" s="322">
        <f t="shared" si="60"/>
        <v>42.742921313937437</v>
      </c>
      <c r="BP86" s="322">
        <f t="shared" si="61"/>
        <v>46.299167384807269</v>
      </c>
      <c r="BQ86" s="322">
        <f t="shared" si="62"/>
        <v>46.050784682134612</v>
      </c>
      <c r="BR86" s="322">
        <f t="shared" si="63"/>
        <v>12.431318770950467</v>
      </c>
      <c r="BS86" s="322">
        <f t="shared" si="64"/>
        <v>6.9941738533277915</v>
      </c>
      <c r="BT86" s="322">
        <f t="shared" si="65"/>
        <v>13.197275907077431</v>
      </c>
      <c r="BU86" s="323">
        <f t="shared" si="66"/>
        <v>39.304801629415266</v>
      </c>
      <c r="BV86" s="154">
        <f t="shared" si="96"/>
        <v>305.6320151101603</v>
      </c>
      <c r="BW86" s="7"/>
      <c r="BX86" s="7"/>
      <c r="BY86" s="7"/>
      <c r="BZ86" s="7"/>
      <c r="CA86" s="7"/>
      <c r="CB86" s="7"/>
      <c r="CC86" s="7"/>
      <c r="CD86" s="7"/>
    </row>
    <row r="87" spans="1:91" ht="11.25" customHeight="1">
      <c r="A87" s="16">
        <v>2010</v>
      </c>
      <c r="B87" s="403">
        <v>2.7405429649036906E-2</v>
      </c>
      <c r="C87" s="404">
        <v>0.29260340608704299</v>
      </c>
      <c r="D87" s="404">
        <v>0.23836763640736039</v>
      </c>
      <c r="E87" s="404">
        <v>0.12809041614563069</v>
      </c>
      <c r="F87" s="404">
        <v>0.10011466205930925</v>
      </c>
      <c r="G87" s="404">
        <v>6.7603969962233335E-2</v>
      </c>
      <c r="H87" s="404">
        <v>4.5554117438157196E-2</v>
      </c>
      <c r="I87" s="404">
        <v>3.2696959333258217E-2</v>
      </c>
      <c r="J87" s="408">
        <v>6.756340291797E-2</v>
      </c>
      <c r="K87" s="84">
        <v>17070</v>
      </c>
      <c r="L87" s="338"/>
      <c r="M87" s="16">
        <v>2010</v>
      </c>
      <c r="N87" s="450">
        <f t="shared" si="98"/>
        <v>6.8885062233026303E-2</v>
      </c>
      <c r="O87" s="151">
        <f t="shared" si="99"/>
        <v>0.22458841276813915</v>
      </c>
      <c r="P87" s="151">
        <f t="shared" si="100"/>
        <v>0.22865266870325651</v>
      </c>
      <c r="Q87" s="151">
        <f t="shared" si="101"/>
        <v>0.14818107800464353</v>
      </c>
      <c r="R87" s="151">
        <f t="shared" si="102"/>
        <v>0.11832502562253025</v>
      </c>
      <c r="S87" s="151">
        <f t="shared" si="103"/>
        <v>8.4609483193854002E-2</v>
      </c>
      <c r="T87" s="151">
        <f t="shared" si="104"/>
        <v>2.2539734434074664E-2</v>
      </c>
      <c r="U87" s="151">
        <f t="shared" si="105"/>
        <v>1.2512394718577837E-2</v>
      </c>
      <c r="V87" s="451">
        <f t="shared" si="106"/>
        <v>9.1706140321897681E-2</v>
      </c>
      <c r="W87" s="442">
        <f t="shared" si="76"/>
        <v>414.48463032618423</v>
      </c>
      <c r="X87" s="214">
        <f t="shared" si="45"/>
        <v>52.927056611655289</v>
      </c>
      <c r="Z87" s="16">
        <f>+Z86+1</f>
        <v>2010</v>
      </c>
      <c r="AA87" s="150">
        <f t="shared" si="77"/>
        <v>-4.1479632583989401E-2</v>
      </c>
      <c r="AB87" s="151">
        <f t="shared" si="78"/>
        <v>6.8014993318903844E-2</v>
      </c>
      <c r="AC87" s="151">
        <f t="shared" si="79"/>
        <v>9.7149677041038773E-3</v>
      </c>
      <c r="AD87" s="151">
        <f t="shared" si="80"/>
        <v>-2.0090661859012843E-2</v>
      </c>
      <c r="AE87" s="151">
        <f t="shared" si="81"/>
        <v>-1.8210363563221005E-2</v>
      </c>
      <c r="AF87" s="151">
        <f t="shared" si="82"/>
        <v>-1.7005513231620667E-2</v>
      </c>
      <c r="AG87" s="151">
        <f t="shared" si="83"/>
        <v>2.3014383004082532E-2</v>
      </c>
      <c r="AH87" s="151">
        <f t="shared" si="84"/>
        <v>2.0184564614680378E-2</v>
      </c>
      <c r="AI87" s="152">
        <f t="shared" si="85"/>
        <v>-2.414273740392768E-2</v>
      </c>
      <c r="AJ87" s="281">
        <f t="shared" si="97"/>
        <v>8.9853695913715975E-3</v>
      </c>
      <c r="AK87" s="207">
        <v>1</v>
      </c>
      <c r="AL87" s="55"/>
      <c r="AP87" s="16">
        <f>+AP86+1</f>
        <v>2010</v>
      </c>
      <c r="AQ87" s="150">
        <f t="shared" si="47"/>
        <v>3.6458835885047809</v>
      </c>
      <c r="AR87" s="151">
        <f t="shared" si="48"/>
        <v>11.886803636901107</v>
      </c>
      <c r="AS87" s="151">
        <f t="shared" si="49"/>
        <v>12.10191274086332</v>
      </c>
      <c r="AT87" s="151">
        <f t="shared" si="50"/>
        <v>7.8427883043278763</v>
      </c>
      <c r="AU87" s="151">
        <f t="shared" si="51"/>
        <v>6.2625953296992209</v>
      </c>
      <c r="AV87" s="151">
        <f t="shared" si="52"/>
        <v>4.4781309068840072</v>
      </c>
      <c r="AW87" s="151">
        <f t="shared" si="53"/>
        <v>1.1929618004039457</v>
      </c>
      <c r="AX87" s="151">
        <f t="shared" si="54"/>
        <v>0.66224422361754587</v>
      </c>
      <c r="AY87" s="152">
        <f t="shared" si="55"/>
        <v>4.8537360804534826</v>
      </c>
      <c r="AZ87" s="115"/>
      <c r="BA87" s="16">
        <f>+BA86+1</f>
        <v>2010</v>
      </c>
      <c r="BB87" s="150">
        <f t="shared" si="56"/>
        <v>423.40693046842608</v>
      </c>
      <c r="BC87" s="151">
        <f t="shared" si="87"/>
        <v>428.7113188847203</v>
      </c>
      <c r="BD87" s="151">
        <f t="shared" si="88"/>
        <v>176.300879209296</v>
      </c>
      <c r="BE87" s="151">
        <f t="shared" si="89"/>
        <v>66.276175103276586</v>
      </c>
      <c r="BF87" s="151">
        <f t="shared" si="90"/>
        <v>42.191650515031938</v>
      </c>
      <c r="BG87" s="151">
        <f t="shared" si="91"/>
        <v>27.856004606147902</v>
      </c>
      <c r="BH87" s="151">
        <f t="shared" si="92"/>
        <v>6.6402821905697476</v>
      </c>
      <c r="BI87" s="151">
        <f t="shared" si="93"/>
        <v>3.3061441217966747</v>
      </c>
      <c r="BJ87" s="152">
        <f t="shared" si="94"/>
        <v>31.564661589509452</v>
      </c>
      <c r="BK87" s="324">
        <f t="shared" si="95"/>
        <v>1206.2540466887745</v>
      </c>
      <c r="BL87" s="300">
        <f>+BL86+1</f>
        <v>2010</v>
      </c>
      <c r="BM87" s="321">
        <f t="shared" si="58"/>
        <v>34.451828305910432</v>
      </c>
      <c r="BN87" s="322">
        <f t="shared" si="59"/>
        <v>84.814051926162861</v>
      </c>
      <c r="BO87" s="322">
        <f t="shared" si="60"/>
        <v>71.843275442281566</v>
      </c>
      <c r="BP87" s="322">
        <f t="shared" si="61"/>
        <v>43.053004928085741</v>
      </c>
      <c r="BQ87" s="322">
        <f t="shared" si="62"/>
        <v>42.191650515031938</v>
      </c>
      <c r="BR87" s="322">
        <f t="shared" si="63"/>
        <v>27.856004606147902</v>
      </c>
      <c r="BS87" s="322">
        <f t="shared" si="64"/>
        <v>6.6402821905697476</v>
      </c>
      <c r="BT87" s="322">
        <f t="shared" si="65"/>
        <v>3.3061441217966747</v>
      </c>
      <c r="BU87" s="323">
        <f t="shared" si="66"/>
        <v>31.564661589509456</v>
      </c>
      <c r="BV87" s="154">
        <f t="shared" si="96"/>
        <v>345.72090362549631</v>
      </c>
      <c r="BW87" s="7"/>
      <c r="BX87" s="7"/>
      <c r="BY87" s="7"/>
      <c r="BZ87" s="7"/>
      <c r="CA87" s="7"/>
      <c r="CB87" s="7"/>
      <c r="CC87" s="7"/>
      <c r="CD87" s="7"/>
    </row>
    <row r="88" spans="1:91" ht="11.25" customHeight="1">
      <c r="A88" s="16">
        <v>2011</v>
      </c>
      <c r="B88" s="403">
        <v>1.3252178576124681E-3</v>
      </c>
      <c r="C88" s="404">
        <v>5.6937773876317738E-2</v>
      </c>
      <c r="D88" s="404">
        <v>0.32392495204353078</v>
      </c>
      <c r="E88" s="404">
        <v>0.23158247932277848</v>
      </c>
      <c r="F88" s="404">
        <v>0.14119982466292327</v>
      </c>
      <c r="G88" s="404">
        <v>0.1050424927784246</v>
      </c>
      <c r="H88" s="404">
        <v>5.2653406291541111E-2</v>
      </c>
      <c r="I88" s="404">
        <v>3.9623944019993335E-2</v>
      </c>
      <c r="J88" s="408">
        <v>4.7709909146880003E-2</v>
      </c>
      <c r="K88" s="84">
        <v>15395</v>
      </c>
      <c r="L88" s="338"/>
      <c r="M88" s="16">
        <v>2011</v>
      </c>
      <c r="N88" s="450">
        <f t="shared" si="98"/>
        <v>4.9043421481981535E-2</v>
      </c>
      <c r="O88" s="151">
        <f t="shared" si="99"/>
        <v>0.13845908700629023</v>
      </c>
      <c r="P88" s="151">
        <f t="shared" si="100"/>
        <v>0.33192704677944412</v>
      </c>
      <c r="Q88" s="151">
        <f t="shared" si="101"/>
        <v>0.21543541498250984</v>
      </c>
      <c r="R88" s="151">
        <f t="shared" si="102"/>
        <v>9.5835364941607479E-2</v>
      </c>
      <c r="S88" s="151">
        <f t="shared" si="103"/>
        <v>6.5396549782749017E-2</v>
      </c>
      <c r="T88" s="151">
        <f t="shared" si="104"/>
        <v>4.2608547634186658E-2</v>
      </c>
      <c r="U88" s="151">
        <f t="shared" si="105"/>
        <v>1.0021595338965317E-2</v>
      </c>
      <c r="V88" s="451">
        <f t="shared" si="106"/>
        <v>5.1272972052265754E-2</v>
      </c>
      <c r="W88" s="442">
        <f t="shared" si="76"/>
        <v>491.31736878099144</v>
      </c>
      <c r="X88" s="214">
        <f t="shared" si="45"/>
        <v>49.813821800207855</v>
      </c>
      <c r="Z88" s="16">
        <f>+Z87+1</f>
        <v>2011</v>
      </c>
      <c r="AA88" s="150">
        <f t="shared" si="77"/>
        <v>-4.7718203624369064E-2</v>
      </c>
      <c r="AB88" s="151">
        <f t="shared" si="78"/>
        <v>-8.1521313129972489E-2</v>
      </c>
      <c r="AC88" s="151">
        <f t="shared" si="79"/>
        <v>-8.0020947359133454E-3</v>
      </c>
      <c r="AD88" s="151">
        <f t="shared" si="80"/>
        <v>1.6147064340268635E-2</v>
      </c>
      <c r="AE88" s="151">
        <f t="shared" si="81"/>
        <v>4.5364459721315795E-2</v>
      </c>
      <c r="AF88" s="151">
        <f t="shared" si="82"/>
        <v>3.9645942995675587E-2</v>
      </c>
      <c r="AG88" s="151">
        <f t="shared" si="83"/>
        <v>1.0044858657354452E-2</v>
      </c>
      <c r="AH88" s="151">
        <f t="shared" si="84"/>
        <v>2.9602348681028019E-2</v>
      </c>
      <c r="AI88" s="152">
        <f t="shared" si="85"/>
        <v>-3.5630629053857513E-3</v>
      </c>
      <c r="AJ88" s="281">
        <f t="shared" si="97"/>
        <v>1.386714131051345E-2</v>
      </c>
      <c r="AK88" s="207">
        <v>1</v>
      </c>
      <c r="AL88" s="55"/>
      <c r="AP88" s="16">
        <f>+AP87+1</f>
        <v>2011</v>
      </c>
      <c r="AQ88" s="150">
        <f t="shared" si="47"/>
        <v>2.4430402581759139</v>
      </c>
      <c r="AR88" s="151">
        <f t="shared" si="48"/>
        <v>6.897176286750816</v>
      </c>
      <c r="AS88" s="151">
        <f t="shared" si="49"/>
        <v>16.534554758940487</v>
      </c>
      <c r="AT88" s="151">
        <f t="shared" si="50"/>
        <v>10.731661371392574</v>
      </c>
      <c r="AU88" s="151">
        <f t="shared" si="51"/>
        <v>4.7739257913591224</v>
      </c>
      <c r="AV88" s="151">
        <f t="shared" si="52"/>
        <v>3.2576520772262811</v>
      </c>
      <c r="AW88" s="151">
        <f t="shared" si="53"/>
        <v>2.1224945990150421</v>
      </c>
      <c r="AX88" s="151">
        <f t="shared" si="54"/>
        <v>0.49921396436901194</v>
      </c>
      <c r="AY88" s="152">
        <f t="shared" si="55"/>
        <v>2.5541026929786037</v>
      </c>
      <c r="AZ88" s="115"/>
      <c r="BA88" s="16">
        <f>+BA87+1</f>
        <v>2011</v>
      </c>
      <c r="BB88" s="150">
        <f t="shared" si="56"/>
        <v>358.00895974182407</v>
      </c>
      <c r="BC88" s="151">
        <f t="shared" si="87"/>
        <v>315.48544391445245</v>
      </c>
      <c r="BD88" s="151">
        <f t="shared" si="88"/>
        <v>309.51154817925385</v>
      </c>
      <c r="BE88" s="151">
        <f t="shared" si="89"/>
        <v>122.30680497813786</v>
      </c>
      <c r="BF88" s="151">
        <f t="shared" si="90"/>
        <v>43.83576749208973</v>
      </c>
      <c r="BG88" s="151">
        <f t="shared" si="91"/>
        <v>27.315808689389083</v>
      </c>
      <c r="BH88" s="151">
        <f t="shared" si="92"/>
        <v>17.781824912193084</v>
      </c>
      <c r="BI88" s="151">
        <f t="shared" si="93"/>
        <v>3.7385698885592755</v>
      </c>
      <c r="BJ88" s="152">
        <f t="shared" si="94"/>
        <v>21.87319902532192</v>
      </c>
      <c r="BK88" s="324">
        <f t="shared" si="95"/>
        <v>1219.8579268212213</v>
      </c>
      <c r="BL88" s="300">
        <f>+BL87+1</f>
        <v>2011</v>
      </c>
      <c r="BM88" s="321">
        <f t="shared" si="58"/>
        <v>29.755838057697346</v>
      </c>
      <c r="BN88" s="322">
        <f t="shared" si="59"/>
        <v>64.171533090422841</v>
      </c>
      <c r="BO88" s="322">
        <f t="shared" si="60"/>
        <v>129.7651846913331</v>
      </c>
      <c r="BP88" s="322">
        <f t="shared" si="61"/>
        <v>82.284735762015757</v>
      </c>
      <c r="BQ88" s="322">
        <f t="shared" si="62"/>
        <v>43.835767492089722</v>
      </c>
      <c r="BR88" s="322">
        <f t="shared" si="63"/>
        <v>27.315808689389083</v>
      </c>
      <c r="BS88" s="322">
        <f t="shared" si="64"/>
        <v>17.781824912193084</v>
      </c>
      <c r="BT88" s="322">
        <f t="shared" si="65"/>
        <v>3.7385698885592751</v>
      </c>
      <c r="BU88" s="323">
        <f t="shared" si="66"/>
        <v>21.87319902532192</v>
      </c>
      <c r="BV88" s="154">
        <f t="shared" si="96"/>
        <v>420.52246160902212</v>
      </c>
      <c r="BW88" s="7"/>
      <c r="BX88" s="7"/>
      <c r="BY88" s="7"/>
      <c r="BZ88" s="7"/>
      <c r="CA88" s="7"/>
      <c r="CB88" s="7"/>
      <c r="CC88" s="7"/>
      <c r="CD88" s="7"/>
    </row>
    <row r="89" spans="1:91" ht="11.25" customHeight="1">
      <c r="A89" s="16">
        <v>2012</v>
      </c>
      <c r="B89" s="405">
        <v>1.0218141364630598E-2</v>
      </c>
      <c r="C89" s="406">
        <v>0.10274514028884582</v>
      </c>
      <c r="D89" s="406">
        <v>0.2055660369426609</v>
      </c>
      <c r="E89" s="406">
        <v>0.37860642522499216</v>
      </c>
      <c r="F89" s="406">
        <v>0.1531068002734326</v>
      </c>
      <c r="G89" s="406">
        <v>7.0427964577079144E-2</v>
      </c>
      <c r="H89" s="406">
        <v>3.8310942753684955E-2</v>
      </c>
      <c r="I89" s="406">
        <v>1.9869724691406569E-2</v>
      </c>
      <c r="J89" s="408">
        <v>2.0653621019060001E-2</v>
      </c>
      <c r="K89" s="84">
        <v>11788</v>
      </c>
      <c r="L89" s="338"/>
      <c r="M89" s="16">
        <v>2012</v>
      </c>
      <c r="N89" s="450">
        <f t="shared" si="98"/>
        <v>2.6274333958742579E-2</v>
      </c>
      <c r="O89" s="151">
        <f t="shared" si="99"/>
        <v>0.10452161217333876</v>
      </c>
      <c r="P89" s="151">
        <f t="shared" si="100"/>
        <v>0.21807491969709916</v>
      </c>
      <c r="Q89" s="151">
        <f t="shared" si="101"/>
        <v>0.33766665843822197</v>
      </c>
      <c r="R89" s="151">
        <f t="shared" si="102"/>
        <v>0.15789474947182064</v>
      </c>
      <c r="S89" s="151">
        <f t="shared" si="103"/>
        <v>6.0660451555413754E-2</v>
      </c>
      <c r="T89" s="151">
        <f t="shared" si="104"/>
        <v>3.7302734634556141E-2</v>
      </c>
      <c r="U89" s="151">
        <f t="shared" si="105"/>
        <v>2.395936806279295E-2</v>
      </c>
      <c r="V89" s="451">
        <f t="shared" si="106"/>
        <v>3.3645172008014181E-2</v>
      </c>
      <c r="W89" s="442">
        <f t="shared" si="76"/>
        <v>550.31761513283288</v>
      </c>
      <c r="X89" s="214">
        <f t="shared" si="45"/>
        <v>38.54278091082017</v>
      </c>
      <c r="Z89" s="16">
        <f t="shared" ref="Z89:Z94" si="107">+Z88+1</f>
        <v>2012</v>
      </c>
      <c r="AA89" s="150">
        <f t="shared" si="77"/>
        <v>-1.6056192594111979E-2</v>
      </c>
      <c r="AB89" s="151">
        <f t="shared" si="78"/>
        <v>-1.7764718844929389E-3</v>
      </c>
      <c r="AC89" s="151">
        <f t="shared" si="79"/>
        <v>-1.2508882754438261E-2</v>
      </c>
      <c r="AD89" s="151">
        <f t="shared" si="80"/>
        <v>4.0939766786770193E-2</v>
      </c>
      <c r="AE89" s="151">
        <f t="shared" si="81"/>
        <v>-4.7879491983880418E-3</v>
      </c>
      <c r="AF89" s="151">
        <f t="shared" si="82"/>
        <v>9.7675130216653902E-3</v>
      </c>
      <c r="AG89" s="151">
        <f t="shared" si="83"/>
        <v>1.0082081191288145E-3</v>
      </c>
      <c r="AH89" s="151">
        <f t="shared" si="84"/>
        <v>-4.0896433713863804E-3</v>
      </c>
      <c r="AI89" s="152">
        <f t="shared" si="85"/>
        <v>-1.299155098895418E-2</v>
      </c>
      <c r="AJ89" s="281">
        <f t="shared" si="97"/>
        <v>2.3983446570649712E-3</v>
      </c>
      <c r="AK89" s="207">
        <v>1</v>
      </c>
      <c r="AL89" s="55"/>
      <c r="AP89" s="16">
        <f t="shared" ref="AP89:AP94" si="108">+AP88+1</f>
        <v>2012</v>
      </c>
      <c r="AQ89" s="150">
        <f t="shared" si="47"/>
        <v>1.0126858973495376</v>
      </c>
      <c r="AR89" s="151">
        <f t="shared" si="48"/>
        <v>4.0285535984427101</v>
      </c>
      <c r="AS89" s="151">
        <f t="shared" si="49"/>
        <v>8.4052138520299948</v>
      </c>
      <c r="AT89" s="151">
        <f t="shared" si="50"/>
        <v>13.014612037073135</v>
      </c>
      <c r="AU89" s="151">
        <f t="shared" si="51"/>
        <v>6.0857027358612212</v>
      </c>
      <c r="AV89" s="151">
        <f t="shared" si="52"/>
        <v>2.3380224942517329</v>
      </c>
      <c r="AW89" s="151">
        <f t="shared" si="53"/>
        <v>1.4377511283941609</v>
      </c>
      <c r="AX89" s="151">
        <f t="shared" si="54"/>
        <v>0.92346067400593057</v>
      </c>
      <c r="AY89" s="152">
        <f t="shared" si="55"/>
        <v>1.2967784934117501</v>
      </c>
      <c r="AZ89" s="115"/>
      <c r="BA89" s="16">
        <f t="shared" ref="BA89:BA94" si="109">+BA88+1</f>
        <v>2012</v>
      </c>
      <c r="BB89" s="150">
        <f t="shared" si="56"/>
        <v>215.28518688368709</v>
      </c>
      <c r="BC89" s="151">
        <f t="shared" si="87"/>
        <v>268.49387151527662</v>
      </c>
      <c r="BD89" s="151">
        <f t="shared" si="88"/>
        <v>231.32073847240591</v>
      </c>
      <c r="BE89" s="151">
        <f t="shared" si="89"/>
        <v>220.99898714820765</v>
      </c>
      <c r="BF89" s="151">
        <f t="shared" si="90"/>
        <v>84.849757646768637</v>
      </c>
      <c r="BG89" s="151">
        <f t="shared" si="91"/>
        <v>29.25171487987177</v>
      </c>
      <c r="BH89" s="151">
        <f t="shared" si="92"/>
        <v>17.929333253318717</v>
      </c>
      <c r="BI89" s="151">
        <f t="shared" si="93"/>
        <v>11.513510203712871</v>
      </c>
      <c r="BJ89" s="152">
        <f t="shared" si="94"/>
        <v>16.58235132677256</v>
      </c>
      <c r="BK89" s="324">
        <f t="shared" si="95"/>
        <v>1096.2254513300218</v>
      </c>
      <c r="BL89" s="300">
        <f t="shared" ref="BL89:BL94" si="110">+BL88+1</f>
        <v>2012</v>
      </c>
      <c r="BM89" s="321">
        <f t="shared" si="58"/>
        <v>18.310183411688794</v>
      </c>
      <c r="BN89" s="322">
        <f t="shared" si="59"/>
        <v>55.997038543692213</v>
      </c>
      <c r="BO89" s="322">
        <f t="shared" si="60"/>
        <v>99.046737812666549</v>
      </c>
      <c r="BP89" s="322">
        <f t="shared" si="61"/>
        <v>150.73675896207587</v>
      </c>
      <c r="BQ89" s="322">
        <f t="shared" si="62"/>
        <v>84.849757646768637</v>
      </c>
      <c r="BR89" s="322">
        <f t="shared" si="63"/>
        <v>29.25171487987177</v>
      </c>
      <c r="BS89" s="322">
        <f t="shared" si="64"/>
        <v>17.929333253318717</v>
      </c>
      <c r="BT89" s="322">
        <f t="shared" si="65"/>
        <v>11.513510203712871</v>
      </c>
      <c r="BU89" s="323">
        <f t="shared" si="66"/>
        <v>16.58235132677256</v>
      </c>
      <c r="BV89" s="154">
        <f t="shared" si="96"/>
        <v>484.21738604056793</v>
      </c>
      <c r="BW89" s="7"/>
      <c r="BX89" s="7"/>
      <c r="BY89" s="7"/>
      <c r="BZ89" s="7"/>
      <c r="CA89" s="7"/>
      <c r="CB89" s="7"/>
      <c r="CC89" s="7"/>
      <c r="CD89" s="7"/>
    </row>
    <row r="90" spans="1:91" ht="11.25" customHeight="1">
      <c r="A90" s="16">
        <v>2013</v>
      </c>
      <c r="B90" s="403">
        <v>2.6832965695845778E-3</v>
      </c>
      <c r="C90" s="404">
        <v>2.9908689459439631E-2</v>
      </c>
      <c r="D90" s="404">
        <v>0.12162348130191522</v>
      </c>
      <c r="E90" s="404">
        <v>0.2836208313973782</v>
      </c>
      <c r="F90" s="404">
        <v>0.30145398989537858</v>
      </c>
      <c r="G90" s="404">
        <v>0.13047341031812787</v>
      </c>
      <c r="H90" s="404">
        <v>6.55210818198384E-2</v>
      </c>
      <c r="I90" s="404">
        <v>2.8931584090338521E-2</v>
      </c>
      <c r="J90" s="408">
        <v>3.5783635148000002E-2</v>
      </c>
      <c r="K90" s="84">
        <v>17569</v>
      </c>
      <c r="L90" s="338"/>
      <c r="M90" s="16">
        <v>2013</v>
      </c>
      <c r="N90" s="450">
        <f t="shared" si="98"/>
        <v>3.0764274791557036E-2</v>
      </c>
      <c r="O90" s="151">
        <f t="shared" si="99"/>
        <v>6.0635858710681008E-2</v>
      </c>
      <c r="P90" s="151">
        <f t="shared" si="100"/>
        <v>0.17904572334879854</v>
      </c>
      <c r="Q90" s="151">
        <f t="shared" si="101"/>
        <v>0.24346081548174098</v>
      </c>
      <c r="R90" s="151">
        <f t="shared" si="102"/>
        <v>0.2752393543366336</v>
      </c>
      <c r="S90" s="151">
        <f t="shared" si="103"/>
        <v>0.11327414953407601</v>
      </c>
      <c r="T90" s="151">
        <f t="shared" si="104"/>
        <v>3.8537285447666221E-2</v>
      </c>
      <c r="U90" s="151">
        <f t="shared" si="105"/>
        <v>2.330592523465216E-2</v>
      </c>
      <c r="V90" s="451">
        <f t="shared" si="106"/>
        <v>3.573661311419455E-2</v>
      </c>
      <c r="W90" s="442">
        <f t="shared" si="76"/>
        <v>570.4403458783089</v>
      </c>
      <c r="X90" s="214">
        <f t="shared" si="45"/>
        <v>50.345271896382208</v>
      </c>
      <c r="Z90" s="16">
        <f t="shared" si="107"/>
        <v>2013</v>
      </c>
      <c r="AA90" s="150">
        <f t="shared" si="77"/>
        <v>-2.8080978221972457E-2</v>
      </c>
      <c r="AB90" s="151">
        <f t="shared" si="78"/>
        <v>-3.0727169251241377E-2</v>
      </c>
      <c r="AC90" s="151">
        <f t="shared" si="79"/>
        <v>-5.7422242046883315E-2</v>
      </c>
      <c r="AD90" s="151">
        <f t="shared" si="80"/>
        <v>4.0160015915637226E-2</v>
      </c>
      <c r="AE90" s="151">
        <f t="shared" si="81"/>
        <v>2.6214635558744981E-2</v>
      </c>
      <c r="AF90" s="151">
        <f t="shared" si="82"/>
        <v>1.7199260784051859E-2</v>
      </c>
      <c r="AG90" s="151">
        <f t="shared" si="83"/>
        <v>2.6983796372172179E-2</v>
      </c>
      <c r="AH90" s="151">
        <f t="shared" si="84"/>
        <v>5.6256588556863607E-3</v>
      </c>
      <c r="AI90" s="152">
        <f t="shared" si="85"/>
        <v>4.7022033805452224E-5</v>
      </c>
      <c r="AJ90" s="281">
        <f t="shared" si="97"/>
        <v>8.3856382324151348E-3</v>
      </c>
      <c r="AK90" s="207">
        <v>1</v>
      </c>
      <c r="AL90" s="55"/>
      <c r="AP90" s="16">
        <f t="shared" si="108"/>
        <v>2013</v>
      </c>
      <c r="AQ90" s="150">
        <f t="shared" si="47"/>
        <v>1.5488357790759562</v>
      </c>
      <c r="AR90" s="151">
        <f t="shared" si="48"/>
        <v>3.0527287934598508</v>
      </c>
      <c r="AS90" s="151">
        <f t="shared" si="49"/>
        <v>9.0141056238796899</v>
      </c>
      <c r="AT90" s="151">
        <f t="shared" si="50"/>
        <v>12.257100951543189</v>
      </c>
      <c r="AU90" s="151">
        <f t="shared" si="51"/>
        <v>13.857000130662504</v>
      </c>
      <c r="AV90" s="151">
        <f t="shared" si="52"/>
        <v>5.7028178571245132</v>
      </c>
      <c r="AW90" s="151">
        <f t="shared" si="53"/>
        <v>1.9401701140112493</v>
      </c>
      <c r="AX90" s="151">
        <f t="shared" si="54"/>
        <v>1.1733431427353183</v>
      </c>
      <c r="AY90" s="152">
        <f t="shared" si="55"/>
        <v>1.7991695038899427</v>
      </c>
      <c r="AZ90" s="115"/>
      <c r="BA90" s="16">
        <f t="shared" si="109"/>
        <v>2013</v>
      </c>
      <c r="BB90" s="150">
        <f t="shared" si="56"/>
        <v>260.97056631561003</v>
      </c>
      <c r="BC90" s="151">
        <f t="shared" si="87"/>
        <v>160.78481372371897</v>
      </c>
      <c r="BD90" s="151">
        <f t="shared" si="88"/>
        <v>194.76725420264341</v>
      </c>
      <c r="BE90" s="151">
        <f t="shared" si="89"/>
        <v>160.62335305241362</v>
      </c>
      <c r="BF90" s="151">
        <f t="shared" si="90"/>
        <v>149.41004954266177</v>
      </c>
      <c r="BG90" s="151">
        <f t="shared" si="91"/>
        <v>55.565929717492438</v>
      </c>
      <c r="BH90" s="151">
        <f t="shared" si="92"/>
        <v>17.542190149626357</v>
      </c>
      <c r="BI90" s="151">
        <f t="shared" si="93"/>
        <v>10.712672020331027</v>
      </c>
      <c r="BJ90" s="152">
        <f t="shared" si="94"/>
        <v>17.325644441490507</v>
      </c>
      <c r="BK90" s="324">
        <f t="shared" si="95"/>
        <v>1027.7024731659881</v>
      </c>
      <c r="BL90" s="300">
        <f t="shared" si="110"/>
        <v>2013</v>
      </c>
      <c r="BM90" s="321">
        <f t="shared" si="58"/>
        <v>21.901765465456833</v>
      </c>
      <c r="BN90" s="322">
        <f t="shared" si="59"/>
        <v>33.001921274687376</v>
      </c>
      <c r="BO90" s="322">
        <f t="shared" si="60"/>
        <v>82.19547245166693</v>
      </c>
      <c r="BP90" s="322">
        <f t="shared" si="61"/>
        <v>108.11122351687946</v>
      </c>
      <c r="BQ90" s="322">
        <f t="shared" si="62"/>
        <v>149.41004954266177</v>
      </c>
      <c r="BR90" s="322">
        <f t="shared" si="63"/>
        <v>55.565929717492438</v>
      </c>
      <c r="BS90" s="322">
        <f t="shared" si="64"/>
        <v>17.542190149626357</v>
      </c>
      <c r="BT90" s="322">
        <f t="shared" si="65"/>
        <v>10.712672020331027</v>
      </c>
      <c r="BU90" s="323">
        <f t="shared" si="66"/>
        <v>17.325644441490507</v>
      </c>
      <c r="BV90" s="154">
        <f t="shared" si="96"/>
        <v>495.76686858029268</v>
      </c>
      <c r="BW90" s="7"/>
      <c r="BX90" s="7"/>
      <c r="BY90" s="7"/>
      <c r="BZ90" s="7"/>
      <c r="CA90" s="7"/>
      <c r="CB90" s="7"/>
      <c r="CC90" s="7"/>
      <c r="CD90" s="7"/>
    </row>
    <row r="91" spans="1:91" ht="11.25" customHeight="1">
      <c r="A91" s="16">
        <v>2014</v>
      </c>
      <c r="B91" s="403">
        <v>1.0708627400847465E-2</v>
      </c>
      <c r="C91" s="404">
        <v>6.7643578764351467E-2</v>
      </c>
      <c r="D91" s="404">
        <v>0.11257238612910554</v>
      </c>
      <c r="E91" s="404">
        <v>0.25541486957565979</v>
      </c>
      <c r="F91" s="404">
        <v>0.26611110860313814</v>
      </c>
      <c r="G91" s="404">
        <v>0.17402236493964407</v>
      </c>
      <c r="H91" s="404">
        <v>6.4161797534053072E-2</v>
      </c>
      <c r="I91" s="404">
        <v>2.8600334734137069E-2</v>
      </c>
      <c r="J91" s="408">
        <v>2.076493231906E-2</v>
      </c>
      <c r="K91" s="84">
        <v>17730</v>
      </c>
      <c r="L91" s="338"/>
      <c r="M91" s="16">
        <v>2014</v>
      </c>
      <c r="N91" s="450">
        <f t="shared" si="98"/>
        <v>2.3285687557917573E-2</v>
      </c>
      <c r="O91" s="151">
        <f t="shared" si="99"/>
        <v>7.8300333918166529E-2</v>
      </c>
      <c r="P91" s="151">
        <f t="shared" si="100"/>
        <v>0.11421714594564046</v>
      </c>
      <c r="Q91" s="151">
        <f t="shared" si="101"/>
        <v>0.21836706964674701</v>
      </c>
      <c r="R91" s="151">
        <f t="shared" si="102"/>
        <v>0.21310107324815941</v>
      </c>
      <c r="S91" s="151">
        <f t="shared" si="103"/>
        <v>0.21247934353804568</v>
      </c>
      <c r="T91" s="151">
        <f t="shared" si="104"/>
        <v>7.7982126831672521E-2</v>
      </c>
      <c r="U91" s="151">
        <f t="shared" si="105"/>
        <v>2.4290850763453539E-2</v>
      </c>
      <c r="V91" s="451">
        <f t="shared" si="106"/>
        <v>3.7976368550197197E-2</v>
      </c>
      <c r="W91" s="442">
        <f t="shared" si="76"/>
        <v>535.49267234133413</v>
      </c>
      <c r="X91" s="214">
        <f t="shared" si="45"/>
        <v>49.256416714288179</v>
      </c>
      <c r="Y91" s="22"/>
      <c r="Z91" s="16">
        <f t="shared" si="107"/>
        <v>2014</v>
      </c>
      <c r="AA91" s="150">
        <f t="shared" si="77"/>
        <v>-1.2577060157070108E-2</v>
      </c>
      <c r="AB91" s="151">
        <f t="shared" si="78"/>
        <v>-1.0656755153815062E-2</v>
      </c>
      <c r="AC91" s="151">
        <f t="shared" si="79"/>
        <v>-1.6447598165349187E-3</v>
      </c>
      <c r="AD91" s="151">
        <f t="shared" si="80"/>
        <v>3.7047799928912772E-2</v>
      </c>
      <c r="AE91" s="151">
        <f t="shared" si="81"/>
        <v>5.3010035354978724E-2</v>
      </c>
      <c r="AF91" s="151">
        <f t="shared" si="82"/>
        <v>-3.8456978598401609E-2</v>
      </c>
      <c r="AG91" s="151">
        <f t="shared" si="83"/>
        <v>-1.3820329297619449E-2</v>
      </c>
      <c r="AH91" s="151">
        <f t="shared" si="84"/>
        <v>4.3094839706835295E-3</v>
      </c>
      <c r="AI91" s="152">
        <f t="shared" si="85"/>
        <v>-1.7211436231137196E-2</v>
      </c>
      <c r="AJ91" s="281">
        <f t="shared" si="97"/>
        <v>6.441803329410494E-3</v>
      </c>
      <c r="AK91" s="207">
        <v>1</v>
      </c>
      <c r="AL91" s="55"/>
      <c r="AP91" s="16">
        <f t="shared" si="108"/>
        <v>2014</v>
      </c>
      <c r="AQ91" s="150">
        <f t="shared" si="47"/>
        <v>1.1469695298315035</v>
      </c>
      <c r="AR91" s="151">
        <f t="shared" si="48"/>
        <v>3.8567938763411234</v>
      </c>
      <c r="AS91" s="151">
        <f t="shared" si="49"/>
        <v>5.6259273366151374</v>
      </c>
      <c r="AT91" s="151">
        <f t="shared" si="50"/>
        <v>10.755979379198161</v>
      </c>
      <c r="AU91" s="151">
        <f t="shared" si="51"/>
        <v>10.496595266173388</v>
      </c>
      <c r="AV91" s="151">
        <f t="shared" si="52"/>
        <v>10.465971088488374</v>
      </c>
      <c r="AW91" s="151">
        <f t="shared" si="53"/>
        <v>3.8411201354873352</v>
      </c>
      <c r="AX91" s="151">
        <f t="shared" si="54"/>
        <v>1.1964802675492527</v>
      </c>
      <c r="AY91" s="152">
        <f t="shared" si="55"/>
        <v>1.8705798346039011</v>
      </c>
      <c r="AZ91" s="115"/>
      <c r="BA91" s="16">
        <f t="shared" si="109"/>
        <v>2014</v>
      </c>
      <c r="BB91" s="150">
        <f t="shared" si="56"/>
        <v>185.30024945193421</v>
      </c>
      <c r="BC91" s="151">
        <f t="shared" si="87"/>
        <v>194.39628894855915</v>
      </c>
      <c r="BD91" s="151">
        <f t="shared" si="88"/>
        <v>115.35480471824084</v>
      </c>
      <c r="BE91" s="151">
        <f t="shared" si="89"/>
        <v>134.59611200931806</v>
      </c>
      <c r="BF91" s="151">
        <f t="shared" si="90"/>
        <v>107.00481534696993</v>
      </c>
      <c r="BG91" s="151">
        <f t="shared" si="91"/>
        <v>100.80545906754988</v>
      </c>
      <c r="BH91" s="151">
        <f t="shared" si="92"/>
        <v>36.947136536044646</v>
      </c>
      <c r="BI91" s="151">
        <f t="shared" si="93"/>
        <v>11.44928973781534</v>
      </c>
      <c r="BJ91" s="152">
        <f t="shared" si="94"/>
        <v>18.355005246160591</v>
      </c>
      <c r="BK91" s="324">
        <f t="shared" si="95"/>
        <v>904.20916106259267</v>
      </c>
      <c r="BL91" s="300">
        <f t="shared" si="110"/>
        <v>2014</v>
      </c>
      <c r="BM91" s="321">
        <f t="shared" si="58"/>
        <v>15.433418365556207</v>
      </c>
      <c r="BN91" s="322">
        <f t="shared" si="59"/>
        <v>39.496761068420888</v>
      </c>
      <c r="BO91" s="322">
        <f t="shared" si="60"/>
        <v>47.942342537151305</v>
      </c>
      <c r="BP91" s="322">
        <f t="shared" si="61"/>
        <v>90.381990311839715</v>
      </c>
      <c r="BQ91" s="322">
        <f t="shared" si="62"/>
        <v>107.00481534696993</v>
      </c>
      <c r="BR91" s="322">
        <f t="shared" si="63"/>
        <v>100.80545906754988</v>
      </c>
      <c r="BS91" s="322">
        <f t="shared" si="64"/>
        <v>36.947136536044646</v>
      </c>
      <c r="BT91" s="322">
        <f t="shared" si="65"/>
        <v>11.44928973781534</v>
      </c>
      <c r="BU91" s="323">
        <f t="shared" si="66"/>
        <v>18.355005246160591</v>
      </c>
      <c r="BV91" s="154">
        <f t="shared" si="96"/>
        <v>467.81621821750849</v>
      </c>
      <c r="BW91" s="7"/>
      <c r="BX91" s="7"/>
      <c r="BY91" s="7"/>
      <c r="BZ91" s="7"/>
      <c r="CA91" s="7"/>
      <c r="CB91" s="7"/>
      <c r="CC91" s="7"/>
      <c r="CD91" s="7"/>
    </row>
    <row r="92" spans="1:91" ht="11.25" customHeight="1">
      <c r="A92" s="16">
        <v>2015</v>
      </c>
      <c r="B92" s="403">
        <v>1.1764463381319309E-2</v>
      </c>
      <c r="C92" s="404">
        <v>5.2485575027847273E-2</v>
      </c>
      <c r="D92" s="404">
        <v>0.15952485025009189</v>
      </c>
      <c r="E92" s="404">
        <v>0.11734466837500188</v>
      </c>
      <c r="F92" s="404">
        <v>0.22619236447888316</v>
      </c>
      <c r="G92" s="404">
        <v>0.20211160322835622</v>
      </c>
      <c r="H92" s="404">
        <v>0.16195320122885382</v>
      </c>
      <c r="I92" s="404">
        <v>4.6688291140235046E-2</v>
      </c>
      <c r="J92" s="408">
        <v>2.1934982889409999E-2</v>
      </c>
      <c r="K92" s="440">
        <v>18362</v>
      </c>
      <c r="L92" s="338"/>
      <c r="M92" s="16">
        <v>2015</v>
      </c>
      <c r="N92" s="450">
        <f t="shared" si="98"/>
        <v>1.5346393090838087E-2</v>
      </c>
      <c r="O92" s="151">
        <f t="shared" si="99"/>
        <v>6.173348633693021E-2</v>
      </c>
      <c r="P92" s="151">
        <f t="shared" si="100"/>
        <v>0.15333699953340704</v>
      </c>
      <c r="Q92" s="151">
        <f t="shared" si="101"/>
        <v>0.14360832166915299</v>
      </c>
      <c r="R92" s="151">
        <f t="shared" si="102"/>
        <v>0.19828149196173306</v>
      </c>
      <c r="S92" s="151">
        <f t="shared" si="103"/>
        <v>0.16897129866972863</v>
      </c>
      <c r="T92" s="151">
        <f t="shared" si="104"/>
        <v>0.15708808883883843</v>
      </c>
      <c r="U92" s="151">
        <f t="shared" si="105"/>
        <v>5.6808380814915418E-2</v>
      </c>
      <c r="V92" s="451">
        <f t="shared" si="106"/>
        <v>4.4825539084456224E-2</v>
      </c>
      <c r="W92" s="442">
        <f t="shared" si="76"/>
        <v>482.25952988233001</v>
      </c>
      <c r="X92" s="214">
        <f t="shared" si="45"/>
        <v>49.127504023905864</v>
      </c>
      <c r="Y92" s="22"/>
      <c r="Z92" s="16">
        <f t="shared" si="107"/>
        <v>2015</v>
      </c>
      <c r="AA92" s="150">
        <f t="shared" si="77"/>
        <v>-3.5819297095187781E-3</v>
      </c>
      <c r="AB92" s="151">
        <f t="shared" si="78"/>
        <v>-9.2479113090829373E-3</v>
      </c>
      <c r="AC92" s="151">
        <f t="shared" si="79"/>
        <v>6.1878507166848451E-3</v>
      </c>
      <c r="AD92" s="151">
        <f t="shared" si="80"/>
        <v>-2.6263653294151118E-2</v>
      </c>
      <c r="AE92" s="151">
        <f t="shared" si="81"/>
        <v>2.7910872517150104E-2</v>
      </c>
      <c r="AF92" s="151">
        <f t="shared" si="82"/>
        <v>3.3140304558627598E-2</v>
      </c>
      <c r="AG92" s="151">
        <f t="shared" si="83"/>
        <v>4.8651123900153859E-3</v>
      </c>
      <c r="AH92" s="151">
        <f t="shared" si="84"/>
        <v>-1.0120089674680373E-2</v>
      </c>
      <c r="AI92" s="152">
        <f t="shared" si="85"/>
        <v>-2.2890556195046225E-2</v>
      </c>
      <c r="AJ92" s="281">
        <f t="shared" si="97"/>
        <v>3.3537827522887699E-3</v>
      </c>
      <c r="AK92" s="207">
        <v>1</v>
      </c>
      <c r="AL92" s="55"/>
      <c r="AP92" s="16">
        <f t="shared" si="108"/>
        <v>2015</v>
      </c>
      <c r="AQ92" s="150">
        <f t="shared" si="47"/>
        <v>0.75392998832258928</v>
      </c>
      <c r="AR92" s="151">
        <f t="shared" si="48"/>
        <v>3.0328120984272764</v>
      </c>
      <c r="AS92" s="151">
        <f t="shared" si="49"/>
        <v>7.533064061591106</v>
      </c>
      <c r="AT92" s="151">
        <f t="shared" si="50"/>
        <v>7.0551184006676815</v>
      </c>
      <c r="AU92" s="151">
        <f t="shared" si="51"/>
        <v>9.7410747942160985</v>
      </c>
      <c r="AV92" s="151">
        <f t="shared" si="52"/>
        <v>8.3011381553216932</v>
      </c>
      <c r="AW92" s="151">
        <f t="shared" si="53"/>
        <v>7.7173457165377171</v>
      </c>
      <c r="AX92" s="151">
        <f t="shared" si="54"/>
        <v>2.790853957076334</v>
      </c>
      <c r="AY92" s="152">
        <f t="shared" si="55"/>
        <v>2.2021668517453725</v>
      </c>
      <c r="AZ92" s="115"/>
      <c r="BA92" s="16">
        <f t="shared" si="109"/>
        <v>2015</v>
      </c>
      <c r="BB92" s="150">
        <f t="shared" si="56"/>
        <v>109.95440562396266</v>
      </c>
      <c r="BC92" s="151">
        <f t="shared" si="87"/>
        <v>138.00503391176838</v>
      </c>
      <c r="BD92" s="151">
        <f t="shared" si="88"/>
        <v>140.22937788673897</v>
      </c>
      <c r="BE92" s="151">
        <f t="shared" si="89"/>
        <v>80.431388962135998</v>
      </c>
      <c r="BF92" s="151">
        <f t="shared" si="90"/>
        <v>92.125548364559066</v>
      </c>
      <c r="BG92" s="151">
        <f t="shared" si="91"/>
        <v>72.599518075114304</v>
      </c>
      <c r="BH92" s="151">
        <f t="shared" si="92"/>
        <v>67.544934135567317</v>
      </c>
      <c r="BI92" s="151">
        <f t="shared" si="93"/>
        <v>24.458081436021029</v>
      </c>
      <c r="BJ92" s="152">
        <f t="shared" si="94"/>
        <v>19.365759553846495</v>
      </c>
      <c r="BK92" s="324">
        <f t="shared" si="95"/>
        <v>744.71404794971431</v>
      </c>
      <c r="BL92" s="300">
        <f t="shared" si="110"/>
        <v>2015</v>
      </c>
      <c r="BM92" s="321">
        <f t="shared" si="58"/>
        <v>9.1329128296342486</v>
      </c>
      <c r="BN92" s="322">
        <f t="shared" si="59"/>
        <v>28.019752577535453</v>
      </c>
      <c r="BO92" s="322">
        <f t="shared" si="60"/>
        <v>58.72458789203759</v>
      </c>
      <c r="BP92" s="322">
        <f t="shared" si="61"/>
        <v>54.244690407077115</v>
      </c>
      <c r="BQ92" s="322">
        <f t="shared" si="62"/>
        <v>92.125548364559066</v>
      </c>
      <c r="BR92" s="322">
        <f t="shared" si="63"/>
        <v>72.599518075114304</v>
      </c>
      <c r="BS92" s="322">
        <f t="shared" si="64"/>
        <v>67.544934135567317</v>
      </c>
      <c r="BT92" s="322">
        <f t="shared" si="65"/>
        <v>24.458081436021029</v>
      </c>
      <c r="BU92" s="323">
        <f t="shared" si="66"/>
        <v>19.365759553846495</v>
      </c>
      <c r="BV92" s="154">
        <f t="shared" si="96"/>
        <v>426.21578527139258</v>
      </c>
      <c r="BW92" s="7"/>
      <c r="BX92" s="7"/>
      <c r="BY92" s="7"/>
      <c r="BZ92" s="7"/>
      <c r="CA92" s="7"/>
      <c r="CB92" s="7"/>
      <c r="CC92" s="7"/>
      <c r="CD92" s="7"/>
    </row>
    <row r="93" spans="1:91" s="289" customFormat="1" ht="11.25" customHeight="1">
      <c r="A93" s="300">
        <v>2016</v>
      </c>
      <c r="B93" s="279">
        <v>-9</v>
      </c>
      <c r="C93" s="278">
        <v>-9</v>
      </c>
      <c r="D93" s="278">
        <v>-9</v>
      </c>
      <c r="E93" s="278">
        <v>-9</v>
      </c>
      <c r="F93" s="278">
        <v>-9</v>
      </c>
      <c r="G93" s="278">
        <v>-9</v>
      </c>
      <c r="H93" s="278">
        <v>-9</v>
      </c>
      <c r="I93" s="278">
        <v>-9</v>
      </c>
      <c r="J93" s="278">
        <v>-9</v>
      </c>
      <c r="K93" s="440">
        <v>13811</v>
      </c>
      <c r="L93" s="338"/>
      <c r="M93" s="300">
        <v>2016</v>
      </c>
      <c r="N93" s="450">
        <f t="shared" si="98"/>
        <v>9.8210333948889564E-3</v>
      </c>
      <c r="O93" s="151">
        <f t="shared" si="99"/>
        <v>4.1832099076266796E-2</v>
      </c>
      <c r="P93" s="151">
        <f t="shared" si="100"/>
        <v>0.12431002138612608</v>
      </c>
      <c r="Q93" s="151">
        <f t="shared" si="101"/>
        <v>0.19935867927666506</v>
      </c>
      <c r="R93" s="151">
        <f t="shared" si="102"/>
        <v>0.13530923974076633</v>
      </c>
      <c r="S93" s="151">
        <f t="shared" si="103"/>
        <v>0.16612765246917235</v>
      </c>
      <c r="T93" s="151">
        <f t="shared" si="104"/>
        <v>0.12919483875339138</v>
      </c>
      <c r="U93" s="151">
        <f t="shared" si="105"/>
        <v>0.11859779923875152</v>
      </c>
      <c r="V93" s="451">
        <f t="shared" si="106"/>
        <v>7.5448636663971502E-2</v>
      </c>
      <c r="W93" s="442">
        <f t="shared" si="76"/>
        <v>422.30730740249038</v>
      </c>
      <c r="X93" s="214">
        <f t="shared" si="45"/>
        <v>36.435094838908867</v>
      </c>
      <c r="Y93" s="303"/>
      <c r="Z93" s="300">
        <f t="shared" si="107"/>
        <v>2016</v>
      </c>
      <c r="AA93" s="150"/>
      <c r="AB93" s="151"/>
      <c r="AC93" s="151"/>
      <c r="AD93" s="151"/>
      <c r="AE93" s="151"/>
      <c r="AF93" s="151"/>
      <c r="AG93" s="151"/>
      <c r="AH93" s="151"/>
      <c r="AI93" s="152"/>
      <c r="AJ93" s="281"/>
      <c r="AK93" s="207">
        <v>0</v>
      </c>
      <c r="AL93" s="55"/>
      <c r="AM93" s="293"/>
      <c r="AN93" s="293"/>
      <c r="AO93" s="293"/>
      <c r="AP93" s="300">
        <f t="shared" si="108"/>
        <v>2016</v>
      </c>
      <c r="AQ93" s="150">
        <f t="shared" ref="AQ93:AQ94" si="111">($K93/$AI47)*N93</f>
        <v>0.35783028315887022</v>
      </c>
      <c r="AR93" s="151">
        <f t="shared" ref="AR93:AR94" si="112">($K93/$AI47)*O93</f>
        <v>1.5241564971544128</v>
      </c>
      <c r="AS93" s="151">
        <f t="shared" ref="AS93:AS94" si="113">($K93/$AI47)*P93</f>
        <v>4.5292474186302929</v>
      </c>
      <c r="AT93" s="151">
        <f t="shared" ref="AT93:AT94" si="114">($K93/$AI47)*Q93</f>
        <v>7.2636523864049076</v>
      </c>
      <c r="AU93" s="151">
        <f t="shared" ref="AU93:AU94" si="115">($K93/$AI47)*R93</f>
        <v>4.9300049825354781</v>
      </c>
      <c r="AV93" s="151">
        <f t="shared" ref="AV93:AV94" si="116">($K93/$AI47)*S93</f>
        <v>6.0528767730795874</v>
      </c>
      <c r="AW93" s="151">
        <f t="shared" ref="AW93:AW94" si="117">($K93/$AI47)*T93</f>
        <v>4.7072262026773535</v>
      </c>
      <c r="AX93" s="151">
        <f t="shared" ref="AX93:AX94" si="118">($K93/$AI47)*U93</f>
        <v>4.3211220629497857</v>
      </c>
      <c r="AY93" s="152">
        <f t="shared" ref="AY93:AY94" si="119">($K93/$AI47)*V93</f>
        <v>2.7489782323181786</v>
      </c>
      <c r="AZ93" s="115"/>
      <c r="BA93" s="300">
        <f t="shared" si="109"/>
        <v>2016</v>
      </c>
      <c r="BB93" s="150">
        <f t="shared" ref="BB93:BB94" si="120">B183-B47-AQ93</f>
        <v>61.686025934243851</v>
      </c>
      <c r="BC93" s="151">
        <f t="shared" ref="BC93:BC94" si="121">C183-C47-AR93</f>
        <v>82.207005767617815</v>
      </c>
      <c r="BD93" s="151">
        <f t="shared" ref="BD93:BD94" si="122">D183-D47-AS93</f>
        <v>100.55452498815112</v>
      </c>
      <c r="BE93" s="151">
        <f t="shared" ref="BE93:BE94" si="123">E183-E47-AT93</f>
        <v>99.496253866476863</v>
      </c>
      <c r="BF93" s="151">
        <f t="shared" ref="BF93:BF94" si="124">F183-F47-AU93</f>
        <v>56.273575116016062</v>
      </c>
      <c r="BG93" s="151">
        <f t="shared" ref="BG93:BG94" si="125">G183-G47-AV93</f>
        <v>64.067601884858973</v>
      </c>
      <c r="BH93" s="151">
        <f t="shared" ref="BH93:BH94" si="126">H183-H47-AW93</f>
        <v>49.826723708320174</v>
      </c>
      <c r="BI93" s="151">
        <f t="shared" ref="BI93:BI94" si="127">I183-I47-AX93</f>
        <v>45.750617213544544</v>
      </c>
      <c r="BJ93" s="152">
        <f t="shared" ref="BJ93:BJ94" si="128">J183-J47-AY93</f>
        <v>29.105689693381564</v>
      </c>
      <c r="BK93" s="324">
        <f t="shared" si="95"/>
        <v>588.96801817261087</v>
      </c>
      <c r="BL93" s="300">
        <f t="shared" si="110"/>
        <v>2016</v>
      </c>
      <c r="BM93" s="321">
        <f t="shared" si="58"/>
        <v>5.1855936200842185</v>
      </c>
      <c r="BN93" s="322">
        <f t="shared" si="59"/>
        <v>16.943379451632509</v>
      </c>
      <c r="BO93" s="322">
        <f t="shared" si="60"/>
        <v>42.69297131329278</v>
      </c>
      <c r="BP93" s="322">
        <f t="shared" si="61"/>
        <v>67.662777521448604</v>
      </c>
      <c r="BQ93" s="322">
        <f t="shared" si="62"/>
        <v>56.273575116016062</v>
      </c>
      <c r="BR93" s="322">
        <f t="shared" si="63"/>
        <v>64.067601884858973</v>
      </c>
      <c r="BS93" s="322">
        <f t="shared" si="64"/>
        <v>49.826723708320174</v>
      </c>
      <c r="BT93" s="322">
        <f t="shared" si="65"/>
        <v>45.750617213544544</v>
      </c>
      <c r="BU93" s="323">
        <f t="shared" si="66"/>
        <v>29.105689693381564</v>
      </c>
      <c r="BV93" s="154">
        <f t="shared" ref="BV93:BV94" si="129">SUM(BM93:BU93)</f>
        <v>377.50892952257942</v>
      </c>
      <c r="BW93" s="294"/>
      <c r="BX93" s="294"/>
      <c r="BY93" s="294"/>
      <c r="BZ93" s="294"/>
      <c r="CA93" s="294"/>
      <c r="CB93" s="294"/>
      <c r="CC93" s="294"/>
      <c r="CD93" s="294"/>
      <c r="CE93" s="291"/>
      <c r="CF93" s="291"/>
      <c r="CG93" s="291"/>
      <c r="CH93" s="291"/>
      <c r="CI93" s="291"/>
      <c r="CJ93" s="291"/>
      <c r="CK93" s="291"/>
      <c r="CL93" s="291"/>
      <c r="CM93" s="291"/>
    </row>
    <row r="94" spans="1:91" s="289" customFormat="1" ht="11.25" customHeight="1">
      <c r="A94" s="300">
        <v>2017</v>
      </c>
      <c r="B94" s="407">
        <f>'[4]PurseSeine Biomass'!$AS$17</f>
        <v>2.8189226218597721E-2</v>
      </c>
      <c r="C94" s="407">
        <f>'[4]PurseSeine Biomass'!$AS$18</f>
        <v>2.7546556172919057E-2</v>
      </c>
      <c r="D94" s="407">
        <f>'[4]PurseSeine Biomass'!$AS$19</f>
        <v>8.890641946288913E-2</v>
      </c>
      <c r="E94" s="407">
        <f>'[4]PurseSeine Biomass'!$AS$20</f>
        <v>0.1770638602132624</v>
      </c>
      <c r="F94" s="407">
        <f>'[4]PurseSeine Biomass'!$AS$21</f>
        <v>0.21551746554514309</v>
      </c>
      <c r="G94" s="407">
        <f>'[4]PurseSeine Biomass'!$AS$22</f>
        <v>0.18598682207665401</v>
      </c>
      <c r="H94" s="407">
        <f>'[4]PurseSeine Biomass'!$AS$23</f>
        <v>0.15560282669980352</v>
      </c>
      <c r="I94" s="407">
        <f>'[4]PurseSeine Biomass'!$AS$24</f>
        <v>7.8930905817044747E-2</v>
      </c>
      <c r="J94" s="409">
        <f>SUM('[4]PurseSeine Biomass'!$AS$25:$AS$32)</f>
        <v>4.2255917793686155E-2</v>
      </c>
      <c r="K94" s="440">
        <v>14322</v>
      </c>
      <c r="L94" s="338"/>
      <c r="M94" s="300">
        <v>2017</v>
      </c>
      <c r="N94" s="450">
        <f t="shared" si="98"/>
        <v>3.8385252252606764E-2</v>
      </c>
      <c r="O94" s="151">
        <f t="shared" si="99"/>
        <v>2.6872577330266458E-2</v>
      </c>
      <c r="P94" s="151">
        <f t="shared" si="100"/>
        <v>8.4790178627663609E-2</v>
      </c>
      <c r="Q94" s="151">
        <f t="shared" si="101"/>
        <v>0.16369042123598604</v>
      </c>
      <c r="R94" s="151">
        <f t="shared" si="102"/>
        <v>0.19166116417360021</v>
      </c>
      <c r="S94" s="151">
        <f t="shared" si="103"/>
        <v>0.1161961815338677</v>
      </c>
      <c r="T94" s="151">
        <f t="shared" si="104"/>
        <v>0.13054955676209221</v>
      </c>
      <c r="U94" s="151">
        <f t="shared" si="105"/>
        <v>0.10017784528053697</v>
      </c>
      <c r="V94" s="451">
        <f t="shared" si="106"/>
        <v>0.1476768228033801</v>
      </c>
      <c r="W94" s="442">
        <f t="shared" si="76"/>
        <v>368.8103407000483</v>
      </c>
      <c r="X94" s="214">
        <f t="shared" si="45"/>
        <v>37.922742891741201</v>
      </c>
      <c r="Y94" s="303"/>
      <c r="Z94" s="300">
        <f t="shared" si="107"/>
        <v>2017</v>
      </c>
      <c r="AA94" s="150">
        <f t="shared" ref="AA94" si="130">B94-N94</f>
        <v>-1.0196026034009043E-2</v>
      </c>
      <c r="AB94" s="151">
        <f t="shared" ref="AB94" si="131">C94-O94</f>
        <v>6.7397884265259916E-4</v>
      </c>
      <c r="AC94" s="151">
        <f t="shared" ref="AC94" si="132">D94-P94</f>
        <v>4.1162408352255209E-3</v>
      </c>
      <c r="AD94" s="151">
        <f t="shared" ref="AD94" si="133">E94-Q94</f>
        <v>1.3373438977276358E-2</v>
      </c>
      <c r="AE94" s="151">
        <f t="shared" ref="AE94" si="134">F94-R94</f>
        <v>2.3856301371542876E-2</v>
      </c>
      <c r="AF94" s="151">
        <f t="shared" ref="AF94" si="135">G94-S94</f>
        <v>6.9790640542786317E-2</v>
      </c>
      <c r="AG94" s="151">
        <f t="shared" ref="AG94" si="136">H94-T94</f>
        <v>2.5053269937711314E-2</v>
      </c>
      <c r="AH94" s="151">
        <f t="shared" ref="AH94" si="137">I94-U94</f>
        <v>-2.1246939463492223E-2</v>
      </c>
      <c r="AI94" s="152">
        <f t="shared" ref="AI94" si="138">J94-V94</f>
        <v>-0.10542090500969395</v>
      </c>
      <c r="AJ94" s="281">
        <f t="shared" ref="AJ94" si="139">SUMSQ(AA94:AI94)</f>
        <v>1.7932728109761379E-2</v>
      </c>
      <c r="AK94" s="207">
        <v>1</v>
      </c>
      <c r="AL94" s="55"/>
      <c r="AM94" s="293"/>
      <c r="AN94" s="293"/>
      <c r="AO94" s="293"/>
      <c r="AP94" s="300">
        <f t="shared" si="108"/>
        <v>2017</v>
      </c>
      <c r="AQ94" s="150">
        <f t="shared" si="111"/>
        <v>1.455674052010236</v>
      </c>
      <c r="AR94" s="151">
        <f t="shared" si="112"/>
        <v>1.019081840934128</v>
      </c>
      <c r="AS94" s="151">
        <f t="shared" si="113"/>
        <v>3.215476143841697</v>
      </c>
      <c r="AT94" s="151">
        <f t="shared" si="114"/>
        <v>6.2075897583731123</v>
      </c>
      <c r="AU94" s="151">
        <f t="shared" si="115"/>
        <v>7.2683170512872408</v>
      </c>
      <c r="AV94" s="151">
        <f t="shared" si="116"/>
        <v>4.4064779173109514</v>
      </c>
      <c r="AW94" s="151">
        <f t="shared" si="117"/>
        <v>4.950797275719597</v>
      </c>
      <c r="AX94" s="151">
        <f t="shared" si="118"/>
        <v>3.7990186700224333</v>
      </c>
      <c r="AY94" s="152">
        <f t="shared" si="119"/>
        <v>5.6003101822418078</v>
      </c>
      <c r="AZ94" s="115"/>
      <c r="BA94" s="300">
        <f t="shared" si="109"/>
        <v>2017</v>
      </c>
      <c r="BB94" s="150">
        <f t="shared" si="120"/>
        <v>210.32202260316362</v>
      </c>
      <c r="BC94" s="151">
        <f t="shared" si="121"/>
        <v>45.944522804234019</v>
      </c>
      <c r="BD94" s="151">
        <f t="shared" si="122"/>
        <v>59.299298529486123</v>
      </c>
      <c r="BE94" s="151">
        <f t="shared" si="123"/>
        <v>70.036435083841567</v>
      </c>
      <c r="BF94" s="151">
        <f t="shared" si="124"/>
        <v>67.841647275566316</v>
      </c>
      <c r="BG94" s="151">
        <f t="shared" si="125"/>
        <v>37.775131365483972</v>
      </c>
      <c r="BH94" s="151">
        <f t="shared" si="126"/>
        <v>42.612439031344898</v>
      </c>
      <c r="BI94" s="151">
        <f t="shared" si="127"/>
        <v>32.801483228655911</v>
      </c>
      <c r="BJ94" s="152">
        <f t="shared" si="128"/>
        <v>48.71537352654812</v>
      </c>
      <c r="BK94" s="324">
        <f t="shared" si="95"/>
        <v>615.34835344832459</v>
      </c>
      <c r="BL94" s="300">
        <f t="shared" si="110"/>
        <v>2017</v>
      </c>
      <c r="BM94" s="321">
        <f t="shared" si="58"/>
        <v>17.465880448692868</v>
      </c>
      <c r="BN94" s="322">
        <f t="shared" si="59"/>
        <v>9.3306761589359439</v>
      </c>
      <c r="BO94" s="322">
        <f t="shared" si="60"/>
        <v>24.832258148093295</v>
      </c>
      <c r="BP94" s="322">
        <f t="shared" si="61"/>
        <v>47.209548586625139</v>
      </c>
      <c r="BQ94" s="322">
        <f t="shared" si="62"/>
        <v>67.841647275566316</v>
      </c>
      <c r="BR94" s="322">
        <f t="shared" si="63"/>
        <v>37.775131365483972</v>
      </c>
      <c r="BS94" s="322">
        <f t="shared" si="64"/>
        <v>42.612439031344898</v>
      </c>
      <c r="BT94" s="322">
        <f t="shared" si="65"/>
        <v>32.801483228655911</v>
      </c>
      <c r="BU94" s="323">
        <f t="shared" si="66"/>
        <v>48.71537352654812</v>
      </c>
      <c r="BV94" s="154">
        <f t="shared" si="129"/>
        <v>328.58443776994648</v>
      </c>
      <c r="BW94" s="294"/>
      <c r="BX94" s="294"/>
      <c r="BY94" s="294"/>
      <c r="BZ94" s="294"/>
      <c r="CA94" s="294"/>
      <c r="CB94" s="294"/>
      <c r="CC94" s="294"/>
      <c r="CD94" s="294"/>
      <c r="CE94" s="291"/>
      <c r="CF94" s="291"/>
      <c r="CG94" s="291"/>
      <c r="CH94" s="291"/>
      <c r="CI94" s="291"/>
      <c r="CJ94" s="291"/>
      <c r="CK94" s="291"/>
      <c r="CL94" s="291"/>
      <c r="CM94" s="291"/>
    </row>
    <row r="95" spans="1:91" ht="11.25" customHeight="1" thickBot="1">
      <c r="A95" s="17" t="s">
        <v>126</v>
      </c>
      <c r="B95" s="306"/>
      <c r="C95" s="306"/>
      <c r="D95" s="306"/>
      <c r="E95" s="306"/>
      <c r="F95" s="306"/>
      <c r="G95" s="306"/>
      <c r="H95" s="306"/>
      <c r="I95" s="306"/>
      <c r="J95" s="306"/>
      <c r="K95" s="304"/>
      <c r="L95" s="23"/>
      <c r="M95" s="445">
        <v>2018</v>
      </c>
      <c r="N95" s="452">
        <f t="shared" si="98"/>
        <v>4.9483907573934394E-2</v>
      </c>
      <c r="O95" s="385">
        <f t="shared" si="99"/>
        <v>0.10448169691740726</v>
      </c>
      <c r="P95" s="385">
        <f t="shared" si="100"/>
        <v>5.4038514747391152E-2</v>
      </c>
      <c r="Q95" s="385">
        <f t="shared" si="101"/>
        <v>0.11007891549532814</v>
      </c>
      <c r="R95" s="385">
        <f t="shared" si="102"/>
        <v>0.15384534606363545</v>
      </c>
      <c r="S95" s="385">
        <f t="shared" si="103"/>
        <v>0.15974110064509087</v>
      </c>
      <c r="T95" s="385">
        <f t="shared" si="104"/>
        <v>8.7776014051015552E-2</v>
      </c>
      <c r="U95" s="385">
        <f t="shared" si="105"/>
        <v>9.7696428209527009E-2</v>
      </c>
      <c r="V95" s="453">
        <f t="shared" si="106"/>
        <v>0.18285807629667017</v>
      </c>
      <c r="W95" s="325">
        <f t="shared" si="76"/>
        <v>323.42244100615812</v>
      </c>
      <c r="X95" s="446">
        <f t="shared" si="45"/>
        <v>0</v>
      </c>
      <c r="Y95" s="116"/>
      <c r="Z95" s="117"/>
      <c r="AP95" s="117"/>
      <c r="AR95" s="294"/>
      <c r="AS95" s="294"/>
      <c r="AT95" s="294"/>
      <c r="AU95" s="294"/>
      <c r="AV95" s="294"/>
      <c r="AW95" s="294"/>
      <c r="AX95" s="294"/>
      <c r="AY95" s="294"/>
      <c r="AZ95" s="7"/>
      <c r="BA95" s="7"/>
      <c r="BB95" s="7"/>
      <c r="BC95" s="7"/>
      <c r="BD95" s="7"/>
      <c r="BL95" s="7"/>
      <c r="BM95" s="294"/>
      <c r="BN95" s="294"/>
      <c r="BO95" s="294"/>
      <c r="BP95" s="294"/>
      <c r="BQ95" s="294"/>
      <c r="BR95" s="294"/>
      <c r="BS95" s="294"/>
      <c r="BT95" s="294"/>
      <c r="BU95" s="294"/>
      <c r="BV95" s="7"/>
      <c r="BW95" s="7"/>
      <c r="BX95" s="7"/>
      <c r="BY95" s="7"/>
      <c r="BZ95" s="7"/>
      <c r="CA95" s="7"/>
      <c r="CB95" s="7"/>
      <c r="CC95" s="7"/>
      <c r="CD95" s="7"/>
    </row>
    <row r="96" spans="1:91" ht="11.25" customHeight="1">
      <c r="A96" s="118" t="s">
        <v>121</v>
      </c>
      <c r="B96" s="25"/>
      <c r="C96" s="307"/>
      <c r="D96" s="307"/>
      <c r="E96" s="307"/>
      <c r="F96" s="307"/>
      <c r="G96" s="294"/>
      <c r="H96" s="294"/>
      <c r="I96" s="294"/>
      <c r="J96" s="294"/>
      <c r="K96" s="294"/>
      <c r="L96" s="7"/>
      <c r="N96" s="7"/>
      <c r="O96" s="7"/>
      <c r="P96" s="7"/>
      <c r="Q96" s="7"/>
      <c r="R96" s="7"/>
      <c r="S96" s="7"/>
      <c r="T96" s="7"/>
      <c r="U96" s="7"/>
      <c r="V96" s="7"/>
      <c r="W96" s="116"/>
      <c r="X96" s="116"/>
      <c r="Y96" s="116"/>
      <c r="Z96" s="118"/>
      <c r="AC96" s="7" t="s">
        <v>11</v>
      </c>
      <c r="AH96" s="122" t="s">
        <v>25</v>
      </c>
      <c r="AI96" s="30"/>
      <c r="AJ96" s="123">
        <f>SUM(AJ57:AJ94)</f>
        <v>0.4435503901919135</v>
      </c>
      <c r="AK96" s="124">
        <f>SUMPRODUCT(AJ57:AJ94,AK57:AK94)</f>
        <v>0.4435503901919135</v>
      </c>
      <c r="AP96" s="118"/>
      <c r="AR96" s="294"/>
      <c r="AS96" s="294"/>
      <c r="AT96" s="294"/>
      <c r="AU96" s="294"/>
      <c r="AV96" s="294"/>
      <c r="AW96" s="294"/>
      <c r="AX96" s="294"/>
      <c r="AY96" s="294"/>
      <c r="AZ96" s="7"/>
      <c r="BA96" s="7"/>
      <c r="BB96" s="7"/>
      <c r="BC96" s="100"/>
      <c r="BD96" s="7"/>
    </row>
    <row r="97" spans="1:91" ht="11.25" customHeight="1" thickBot="1">
      <c r="B97" s="25"/>
      <c r="C97" s="25"/>
      <c r="D97" s="25"/>
      <c r="E97" s="25"/>
      <c r="F97" s="25"/>
      <c r="L97" s="7"/>
      <c r="N97" s="7"/>
      <c r="O97" s="7"/>
      <c r="P97" s="7"/>
      <c r="Q97" s="7"/>
      <c r="R97" s="7"/>
      <c r="S97" s="7"/>
      <c r="T97" s="7"/>
      <c r="U97" s="7"/>
      <c r="V97" s="7"/>
      <c r="W97" s="7"/>
      <c r="AH97" s="125" t="s">
        <v>26</v>
      </c>
      <c r="AI97" s="45"/>
      <c r="AJ97" s="126">
        <f>COUNT(AA57:AI94)</f>
        <v>333</v>
      </c>
      <c r="AK97" s="127"/>
      <c r="AS97" s="7"/>
      <c r="AT97" s="7"/>
      <c r="AU97" s="7"/>
      <c r="AV97" s="7"/>
      <c r="AW97" s="7"/>
      <c r="AX97" s="7"/>
      <c r="AY97" s="7"/>
      <c r="AZ97" s="7"/>
      <c r="BA97" s="53"/>
      <c r="BB97" s="7"/>
      <c r="BC97" s="12"/>
      <c r="BD97" s="7"/>
    </row>
    <row r="98" spans="1:91" ht="11.25" customHeight="1">
      <c r="L98" s="7"/>
      <c r="N98" s="7"/>
      <c r="O98" s="7"/>
      <c r="P98" s="7"/>
      <c r="Q98" s="7"/>
      <c r="R98" s="7"/>
      <c r="S98" s="7"/>
      <c r="T98" s="7"/>
      <c r="U98" s="7"/>
      <c r="V98" s="7"/>
      <c r="W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53"/>
      <c r="AL98" s="7"/>
      <c r="AM98" s="12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91" s="3" customFormat="1" ht="11.25" customHeight="1">
      <c r="A99" s="53" t="s">
        <v>27</v>
      </c>
      <c r="B99" s="7"/>
      <c r="C99" s="7"/>
      <c r="D99" s="7"/>
      <c r="E99" s="7"/>
      <c r="F99" s="7"/>
      <c r="G99" s="7"/>
      <c r="H99" s="7"/>
      <c r="I99" s="7" t="s">
        <v>15</v>
      </c>
      <c r="J99" s="7"/>
      <c r="K99" s="7"/>
      <c r="L99" s="7"/>
      <c r="M99" s="75" t="s">
        <v>28</v>
      </c>
      <c r="N99" s="7"/>
      <c r="O99" s="7"/>
      <c r="P99" s="7"/>
      <c r="Q99" s="7"/>
      <c r="R99" s="7"/>
      <c r="S99" s="7"/>
      <c r="T99" s="7"/>
      <c r="U99" s="7"/>
      <c r="V99" s="7"/>
      <c r="W99" s="171" t="s">
        <v>18</v>
      </c>
      <c r="X99" s="7"/>
      <c r="Y99" s="7"/>
      <c r="Z99" s="75" t="s">
        <v>19</v>
      </c>
      <c r="AA99" s="7"/>
      <c r="AB99" s="7"/>
      <c r="AC99" s="7"/>
      <c r="AD99" s="7"/>
      <c r="AE99" s="7"/>
      <c r="AF99" s="16" t="s">
        <v>29</v>
      </c>
      <c r="AG99" s="7"/>
      <c r="AH99" s="7"/>
      <c r="AI99" s="7"/>
      <c r="AJ99" s="7"/>
      <c r="AK99" s="7"/>
      <c r="AL99" s="10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5"/>
      <c r="CF99" s="5"/>
      <c r="CG99" s="5"/>
      <c r="CH99" s="5"/>
      <c r="CI99" s="5"/>
      <c r="CJ99" s="5"/>
      <c r="CK99" s="5"/>
      <c r="CL99" s="5"/>
      <c r="CM99" s="5"/>
    </row>
    <row r="100" spans="1:91" s="3" customFormat="1" ht="11.25" customHeight="1" thickBot="1">
      <c r="A100" s="252" t="s">
        <v>85</v>
      </c>
      <c r="B100" s="262"/>
      <c r="C100" s="7"/>
      <c r="D100" s="7"/>
      <c r="E100" s="146" t="s">
        <v>8</v>
      </c>
      <c r="F100" s="7"/>
      <c r="G100" s="7"/>
      <c r="H100" s="7"/>
      <c r="I100" s="10"/>
      <c r="J100" s="7"/>
      <c r="K100" s="7"/>
      <c r="L100" s="7"/>
      <c r="M100" s="16" t="s">
        <v>90</v>
      </c>
      <c r="N100" s="162"/>
      <c r="O100" s="7"/>
      <c r="P100" s="7"/>
      <c r="Q100" s="146" t="s">
        <v>8</v>
      </c>
      <c r="R100" s="7" t="s">
        <v>30</v>
      </c>
      <c r="S100" s="7"/>
      <c r="T100" s="7"/>
      <c r="U100" s="10"/>
      <c r="V100" s="7"/>
      <c r="W100" s="171" t="s">
        <v>21</v>
      </c>
      <c r="X100" s="7"/>
      <c r="Y100" s="7"/>
      <c r="Z100" s="7"/>
      <c r="AA100" s="251" t="s">
        <v>131</v>
      </c>
      <c r="AB100" s="7"/>
      <c r="AC100" s="7"/>
      <c r="AD100" s="146" t="s">
        <v>8</v>
      </c>
      <c r="AE100" s="7"/>
      <c r="AF100" s="7"/>
      <c r="AG100" s="7"/>
      <c r="AH100" s="10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5"/>
      <c r="CC100" s="5"/>
      <c r="CD100" s="5"/>
      <c r="CE100" s="5"/>
      <c r="CF100" s="5"/>
      <c r="CG100" s="5"/>
      <c r="CH100" s="5"/>
      <c r="CI100" s="5"/>
      <c r="CJ100" s="5"/>
    </row>
    <row r="101" spans="1:91" s="3" customFormat="1" ht="11.25" customHeight="1" thickBot="1">
      <c r="A101" s="175" t="s">
        <v>9</v>
      </c>
      <c r="B101" s="208">
        <f>first_age</f>
        <v>4</v>
      </c>
      <c r="C101" s="209">
        <f t="shared" ref="C101:J101" si="140">+B101+1</f>
        <v>5</v>
      </c>
      <c r="D101" s="209">
        <f t="shared" si="140"/>
        <v>6</v>
      </c>
      <c r="E101" s="209">
        <f t="shared" si="140"/>
        <v>7</v>
      </c>
      <c r="F101" s="209">
        <f t="shared" si="140"/>
        <v>8</v>
      </c>
      <c r="G101" s="209">
        <f t="shared" si="140"/>
        <v>9</v>
      </c>
      <c r="H101" s="209">
        <f t="shared" si="140"/>
        <v>10</v>
      </c>
      <c r="I101" s="209">
        <f t="shared" si="140"/>
        <v>11</v>
      </c>
      <c r="J101" s="210">
        <f t="shared" si="140"/>
        <v>12</v>
      </c>
      <c r="K101" s="7"/>
      <c r="L101" s="7"/>
      <c r="M101" s="175" t="s">
        <v>9</v>
      </c>
      <c r="N101" s="269">
        <f>first_age</f>
        <v>4</v>
      </c>
      <c r="O101" s="270">
        <f t="shared" ref="O101:V101" si="141">N101+1</f>
        <v>5</v>
      </c>
      <c r="P101" s="270">
        <f t="shared" si="141"/>
        <v>6</v>
      </c>
      <c r="Q101" s="270">
        <f t="shared" si="141"/>
        <v>7</v>
      </c>
      <c r="R101" s="270">
        <f t="shared" si="141"/>
        <v>8</v>
      </c>
      <c r="S101" s="270">
        <f t="shared" si="141"/>
        <v>9</v>
      </c>
      <c r="T101" s="270">
        <f t="shared" si="141"/>
        <v>10</v>
      </c>
      <c r="U101" s="270">
        <f t="shared" si="141"/>
        <v>11</v>
      </c>
      <c r="V101" s="271">
        <f t="shared" si="141"/>
        <v>12</v>
      </c>
      <c r="W101" s="171" t="s">
        <v>16</v>
      </c>
      <c r="X101" s="162"/>
      <c r="Y101" s="25"/>
      <c r="Z101" s="175" t="s">
        <v>9</v>
      </c>
      <c r="AA101" s="208">
        <f>first_age</f>
        <v>4</v>
      </c>
      <c r="AB101" s="209">
        <f t="shared" ref="AB101:AI101" si="142">AA101+1</f>
        <v>5</v>
      </c>
      <c r="AC101" s="209">
        <f t="shared" si="142"/>
        <v>6</v>
      </c>
      <c r="AD101" s="209">
        <f t="shared" si="142"/>
        <v>7</v>
      </c>
      <c r="AE101" s="209">
        <f t="shared" si="142"/>
        <v>8</v>
      </c>
      <c r="AF101" s="209">
        <f t="shared" si="142"/>
        <v>9</v>
      </c>
      <c r="AG101" s="209">
        <f t="shared" si="142"/>
        <v>10</v>
      </c>
      <c r="AH101" s="209">
        <f t="shared" si="142"/>
        <v>11</v>
      </c>
      <c r="AI101" s="210">
        <f t="shared" si="142"/>
        <v>12</v>
      </c>
      <c r="AJ101" s="162" t="s">
        <v>16</v>
      </c>
      <c r="AK101" s="171" t="s">
        <v>24</v>
      </c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5"/>
      <c r="CC101" s="5"/>
      <c r="CD101" s="5"/>
      <c r="CE101" s="5"/>
      <c r="CF101" s="5"/>
      <c r="CG101" s="5"/>
      <c r="CH101" s="5"/>
      <c r="CI101" s="5"/>
      <c r="CJ101" s="5"/>
    </row>
    <row r="102" spans="1:91" s="3" customFormat="1" ht="11.25" customHeight="1">
      <c r="A102" s="261" t="s">
        <v>124</v>
      </c>
      <c r="B102" s="395">
        <v>5.0638597204918936E-2</v>
      </c>
      <c r="C102" s="396">
        <v>8.674243387319586E-3</v>
      </c>
      <c r="D102" s="396">
        <v>0.41069809225971032</v>
      </c>
      <c r="E102" s="396">
        <v>0.38490842677107961</v>
      </c>
      <c r="F102" s="396">
        <v>0.12455399896604036</v>
      </c>
      <c r="G102" s="396">
        <v>5.4579508953920995E-3</v>
      </c>
      <c r="H102" s="396">
        <v>3.2968057427135507E-3</v>
      </c>
      <c r="I102" s="396">
        <v>4.394328477113049E-3</v>
      </c>
      <c r="J102" s="410">
        <v>7.3775562957124575E-3</v>
      </c>
      <c r="K102" s="7"/>
      <c r="L102" s="7"/>
      <c r="M102" s="16">
        <v>1980</v>
      </c>
      <c r="N102" s="284">
        <f t="shared" ref="N102:N139" si="143">B269*B147/$W102</f>
        <v>7.9121035318476141E-2</v>
      </c>
      <c r="O102" s="283">
        <f t="shared" ref="O102:V102" si="144">C269*C147/$W102</f>
        <v>2.3908380082609607E-2</v>
      </c>
      <c r="P102" s="283">
        <f t="shared" si="144"/>
        <v>0.42406238026304172</v>
      </c>
      <c r="Q102" s="283">
        <f t="shared" si="144"/>
        <v>0.35194392598490953</v>
      </c>
      <c r="R102" s="283">
        <f t="shared" si="144"/>
        <v>9.9448023625264489E-2</v>
      </c>
      <c r="S102" s="283">
        <f t="shared" si="144"/>
        <v>5.1120875774531708E-3</v>
      </c>
      <c r="T102" s="283">
        <f t="shared" si="144"/>
        <v>5.272861124028607E-3</v>
      </c>
      <c r="U102" s="283">
        <f t="shared" si="144"/>
        <v>5.1120875774531708E-3</v>
      </c>
      <c r="V102" s="282">
        <f t="shared" si="144"/>
        <v>6.0192184467635418E-3</v>
      </c>
      <c r="W102" s="280">
        <f t="shared" ref="W102:W140" si="145">SUMPRODUCT($B269:$J269,$B147:$J147)</f>
        <v>195.61675829078862</v>
      </c>
      <c r="X102" s="162"/>
      <c r="Y102" s="25"/>
      <c r="Z102" s="16">
        <v>1980</v>
      </c>
      <c r="AA102" s="150">
        <f>B102-N102</f>
        <v>-2.8482438113557204E-2</v>
      </c>
      <c r="AB102" s="151">
        <f t="shared" ref="AB102:AB104" si="146">C102-O102</f>
        <v>-1.5234136695290021E-2</v>
      </c>
      <c r="AC102" s="151">
        <f t="shared" ref="AC102:AC104" si="147">D102-P102</f>
        <v>-1.3364288003331393E-2</v>
      </c>
      <c r="AD102" s="151">
        <f t="shared" ref="AD102:AD104" si="148">E102-Q102</f>
        <v>3.2964500786170081E-2</v>
      </c>
      <c r="AE102" s="151">
        <f t="shared" ref="AE102:AE104" si="149">F102-R102</f>
        <v>2.5105975340775868E-2</v>
      </c>
      <c r="AF102" s="151">
        <f t="shared" ref="AF102:AF104" si="150">G102-S102</f>
        <v>3.4586331793892873E-4</v>
      </c>
      <c r="AG102" s="151">
        <f t="shared" ref="AG102:AG104" si="151">H102-T102</f>
        <v>-1.9760553813150564E-3</v>
      </c>
      <c r="AH102" s="151">
        <f t="shared" ref="AH102:AH104" si="152">I102-U102</f>
        <v>-7.1775910034012173E-4</v>
      </c>
      <c r="AI102" s="152">
        <f t="shared" ref="AI102:AI104" si="153">J102-V102</f>
        <v>1.3583378489489158E-3</v>
      </c>
      <c r="AJ102" s="222">
        <f t="shared" ref="AJ102:AJ104" si="154">SUMSQ(AA102:AI102)</f>
        <v>2.9452853816151676E-3</v>
      </c>
      <c r="AK102" s="206">
        <v>1</v>
      </c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5"/>
      <c r="CC102" s="5"/>
      <c r="CD102" s="5"/>
      <c r="CE102" s="5"/>
      <c r="CF102" s="5"/>
      <c r="CG102" s="5"/>
      <c r="CH102" s="5"/>
      <c r="CI102" s="5"/>
      <c r="CJ102" s="5"/>
    </row>
    <row r="103" spans="1:91" s="3" customFormat="1" ht="11.25" customHeight="1">
      <c r="A103" s="261" t="s">
        <v>123</v>
      </c>
      <c r="B103" s="395">
        <v>0.61855895507844993</v>
      </c>
      <c r="C103" s="396">
        <v>7.1188766206091256E-2</v>
      </c>
      <c r="D103" s="396">
        <v>1.1621330012500654E-2</v>
      </c>
      <c r="E103" s="396">
        <v>0.16727110257665562</v>
      </c>
      <c r="F103" s="396">
        <v>9.4409245096781044E-2</v>
      </c>
      <c r="G103" s="396">
        <v>3.3781867556447027E-2</v>
      </c>
      <c r="H103" s="396">
        <v>5.497752575784222E-4</v>
      </c>
      <c r="I103" s="396">
        <v>2.4304185738481259E-3</v>
      </c>
      <c r="J103" s="410">
        <v>1.8853964164793153E-4</v>
      </c>
      <c r="K103" s="65"/>
      <c r="L103" s="7"/>
      <c r="M103" s="16">
        <v>1981</v>
      </c>
      <c r="N103" s="150">
        <f t="shared" si="143"/>
        <v>0.627212321440765</v>
      </c>
      <c r="O103" s="151">
        <f t="shared" ref="O103:O139" si="155">C270*C148/$W103</f>
        <v>4.7361716036224612E-2</v>
      </c>
      <c r="P103" s="151">
        <f t="shared" ref="P103:P139" si="156">D270*D148/$W103</f>
        <v>1.1893063515899362E-2</v>
      </c>
      <c r="Q103" s="151">
        <f t="shared" ref="Q103:Q139" si="157">E270*E148/$W103</f>
        <v>0.15932100419935241</v>
      </c>
      <c r="R103" s="151">
        <f t="shared" ref="R103:R139" si="158">F270*F148/$W103</f>
        <v>0.12712616309089794</v>
      </c>
      <c r="S103" s="151">
        <f t="shared" ref="S103:S139" si="159">G270*G148/$W103</f>
        <v>2.2576108686713184E-2</v>
      </c>
      <c r="T103" s="151">
        <f t="shared" ref="T103:T139" si="160">H270*H148/$W103</f>
        <v>1.0378011106634594E-3</v>
      </c>
      <c r="U103" s="151">
        <f t="shared" ref="U103:U139" si="161">I270*I148/$W103</f>
        <v>1.1082810337845095E-3</v>
      </c>
      <c r="V103" s="152">
        <f t="shared" ref="V103:V139" si="162">J270*J148/$W103</f>
        <v>2.3635408856996672E-3</v>
      </c>
      <c r="W103" s="214">
        <f t="shared" si="145"/>
        <v>435.9350004493545</v>
      </c>
      <c r="X103" s="162"/>
      <c r="Y103" s="25"/>
      <c r="Z103" s="16">
        <v>1981</v>
      </c>
      <c r="AA103" s="150">
        <f t="shared" ref="AA103:AA104" si="163">B103-N103</f>
        <v>-8.6533663623150625E-3</v>
      </c>
      <c r="AB103" s="151">
        <f t="shared" si="146"/>
        <v>2.3827050169866644E-2</v>
      </c>
      <c r="AC103" s="151">
        <f t="shared" si="147"/>
        <v>-2.7173350339870783E-4</v>
      </c>
      <c r="AD103" s="151">
        <f t="shared" si="148"/>
        <v>7.9500983773032052E-3</v>
      </c>
      <c r="AE103" s="151">
        <f t="shared" si="149"/>
        <v>-3.2716917994116898E-2</v>
      </c>
      <c r="AF103" s="151">
        <f t="shared" si="150"/>
        <v>1.1205758869733844E-2</v>
      </c>
      <c r="AG103" s="151">
        <f t="shared" si="151"/>
        <v>-4.8802585308503719E-4</v>
      </c>
      <c r="AH103" s="151">
        <f t="shared" si="152"/>
        <v>1.3221375400636164E-3</v>
      </c>
      <c r="AI103" s="152">
        <f t="shared" si="153"/>
        <v>-2.1750012440517356E-3</v>
      </c>
      <c r="AJ103" s="223">
        <f t="shared" si="154"/>
        <v>1.9085695747035965E-3</v>
      </c>
      <c r="AK103" s="207">
        <v>1</v>
      </c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5"/>
      <c r="CC103" s="5"/>
      <c r="CD103" s="5"/>
      <c r="CE103" s="5"/>
      <c r="CF103" s="5"/>
      <c r="CG103" s="5"/>
      <c r="CH103" s="5"/>
      <c r="CI103" s="5"/>
      <c r="CJ103" s="5"/>
    </row>
    <row r="104" spans="1:91" s="3" customFormat="1" ht="11.25" customHeight="1">
      <c r="A104" s="48">
        <v>1982</v>
      </c>
      <c r="B104" s="395">
        <v>0.21626444404478215</v>
      </c>
      <c r="C104" s="396">
        <v>0.55225428263117671</v>
      </c>
      <c r="D104" s="396">
        <v>3.0520772447282046E-2</v>
      </c>
      <c r="E104" s="396">
        <v>8.7956926397194379E-3</v>
      </c>
      <c r="F104" s="396">
        <v>0.11906220493682838</v>
      </c>
      <c r="G104" s="396">
        <v>6.0046760487388155E-2</v>
      </c>
      <c r="H104" s="396">
        <v>9.5544265095993883E-3</v>
      </c>
      <c r="I104" s="396">
        <v>1.9755181871318737E-3</v>
      </c>
      <c r="J104" s="410">
        <v>1.5258981160919023E-3</v>
      </c>
      <c r="K104" s="65"/>
      <c r="L104" s="65"/>
      <c r="M104" s="16">
        <v>1982</v>
      </c>
      <c r="N104" s="150">
        <f t="shared" si="143"/>
        <v>0.32809828259852475</v>
      </c>
      <c r="O104" s="151">
        <f t="shared" si="155"/>
        <v>0.48543581974960076</v>
      </c>
      <c r="P104" s="151">
        <f t="shared" si="156"/>
        <v>3.1361408740681891E-2</v>
      </c>
      <c r="Q104" s="151">
        <f t="shared" si="157"/>
        <v>6.5480399094179536E-3</v>
      </c>
      <c r="R104" s="151">
        <f t="shared" si="158"/>
        <v>9.0698927060007331E-2</v>
      </c>
      <c r="S104" s="151">
        <f t="shared" si="159"/>
        <v>4.8012245930760561E-2</v>
      </c>
      <c r="T104" s="151">
        <f t="shared" si="160"/>
        <v>8.2525380499248284E-3</v>
      </c>
      <c r="U104" s="151">
        <f t="shared" si="161"/>
        <v>3.7205612247155813E-4</v>
      </c>
      <c r="V104" s="152">
        <f t="shared" si="162"/>
        <v>1.22068183861057E-3</v>
      </c>
      <c r="W104" s="214">
        <f t="shared" si="145"/>
        <v>762.22219381380114</v>
      </c>
      <c r="X104" s="163"/>
      <c r="Y104" s="120"/>
      <c r="Z104" s="16">
        <v>1982</v>
      </c>
      <c r="AA104" s="150">
        <f t="shared" si="163"/>
        <v>-0.1118338385537426</v>
      </c>
      <c r="AB104" s="151">
        <f t="shared" si="146"/>
        <v>6.6818462881575946E-2</v>
      </c>
      <c r="AC104" s="151">
        <f t="shared" si="147"/>
        <v>-8.4063629339984486E-4</v>
      </c>
      <c r="AD104" s="151">
        <f t="shared" si="148"/>
        <v>2.2476527303014844E-3</v>
      </c>
      <c r="AE104" s="151">
        <f t="shared" si="149"/>
        <v>2.8363277876821053E-2</v>
      </c>
      <c r="AF104" s="151">
        <f t="shared" si="150"/>
        <v>1.2034514556627594E-2</v>
      </c>
      <c r="AG104" s="151">
        <f t="shared" si="151"/>
        <v>1.3018884596745599E-3</v>
      </c>
      <c r="AH104" s="151">
        <f t="shared" si="152"/>
        <v>1.6034620646603157E-3</v>
      </c>
      <c r="AI104" s="152">
        <f t="shared" si="153"/>
        <v>3.0521627748133226E-4</v>
      </c>
      <c r="AJ104" s="223">
        <f t="shared" si="154"/>
        <v>1.7930937273356647E-2</v>
      </c>
      <c r="AK104" s="207">
        <v>1</v>
      </c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5"/>
      <c r="CC104" s="5"/>
      <c r="CD104" s="5"/>
      <c r="CE104" s="5"/>
      <c r="CF104" s="5"/>
      <c r="CG104" s="5"/>
      <c r="CH104" s="5"/>
      <c r="CI104" s="5"/>
      <c r="CJ104" s="5"/>
    </row>
    <row r="105" spans="1:91" s="3" customFormat="1" ht="11.25" customHeight="1">
      <c r="A105" s="48">
        <v>1983</v>
      </c>
      <c r="B105" s="395">
        <v>7.0177275695120292E-2</v>
      </c>
      <c r="C105" s="396">
        <v>0.38822638069308762</v>
      </c>
      <c r="D105" s="396">
        <v>0.44052004155733226</v>
      </c>
      <c r="E105" s="396">
        <v>1.5873504736796717E-2</v>
      </c>
      <c r="F105" s="396">
        <v>1.6569548987963978E-2</v>
      </c>
      <c r="G105" s="396">
        <v>4.9532069366250681E-2</v>
      </c>
      <c r="H105" s="396">
        <v>1.5625064163371234E-2</v>
      </c>
      <c r="I105" s="396">
        <v>2.5316299754844589E-3</v>
      </c>
      <c r="J105" s="410">
        <v>9.4448482459274228E-4</v>
      </c>
      <c r="K105" s="65"/>
      <c r="L105" s="65"/>
      <c r="M105" s="16">
        <v>1983</v>
      </c>
      <c r="N105" s="150">
        <f t="shared" si="143"/>
        <v>0.10652753933619398</v>
      </c>
      <c r="O105" s="151">
        <f t="shared" si="155"/>
        <v>0.3464048920855653</v>
      </c>
      <c r="P105" s="151">
        <f t="shared" si="156"/>
        <v>0.44068278721958171</v>
      </c>
      <c r="Q105" s="151">
        <f t="shared" si="157"/>
        <v>2.3780654264443649E-2</v>
      </c>
      <c r="R105" s="151">
        <f t="shared" si="158"/>
        <v>5.289296772968295E-3</v>
      </c>
      <c r="S105" s="151">
        <f t="shared" si="159"/>
        <v>4.7913695883739171E-2</v>
      </c>
      <c r="T105" s="151">
        <f t="shared" si="160"/>
        <v>2.4713603522366612E-2</v>
      </c>
      <c r="U105" s="151">
        <f t="shared" si="161"/>
        <v>4.0976971891279234E-3</v>
      </c>
      <c r="V105" s="152">
        <f t="shared" si="162"/>
        <v>5.8983372601339459E-4</v>
      </c>
      <c r="W105" s="214">
        <f t="shared" si="145"/>
        <v>978.90714299798663</v>
      </c>
      <c r="X105" s="163"/>
      <c r="Y105" s="120"/>
      <c r="Z105" s="16">
        <v>1983</v>
      </c>
      <c r="AA105" s="150">
        <f t="shared" ref="AA105:AA117" si="164">B105-N105</f>
        <v>-3.6350263641073688E-2</v>
      </c>
      <c r="AB105" s="151">
        <f t="shared" ref="AB105:AB117" si="165">C105-O105</f>
        <v>4.1821488607522328E-2</v>
      </c>
      <c r="AC105" s="151">
        <f t="shared" ref="AC105:AC117" si="166">D105-P105</f>
        <v>-1.6274566224944165E-4</v>
      </c>
      <c r="AD105" s="151">
        <f t="shared" ref="AD105:AD117" si="167">E105-Q105</f>
        <v>-7.9071495276469318E-3</v>
      </c>
      <c r="AE105" s="151">
        <f t="shared" ref="AE105:AE117" si="168">F105-R105</f>
        <v>1.1280252214995682E-2</v>
      </c>
      <c r="AF105" s="151">
        <f t="shared" ref="AF105:AF117" si="169">G105-S105</f>
        <v>1.6183734825115093E-3</v>
      </c>
      <c r="AG105" s="151">
        <f t="shared" ref="AG105:AG117" si="170">H105-T105</f>
        <v>-9.0885393589953782E-3</v>
      </c>
      <c r="AH105" s="151">
        <f t="shared" ref="AH105:AH117" si="171">I105-U105</f>
        <v>-1.5660672136434644E-3</v>
      </c>
      <c r="AI105" s="152">
        <f t="shared" ref="AI105:AI117" si="172">J105-V105</f>
        <v>3.5465109857934769E-4</v>
      </c>
      <c r="AJ105" s="223">
        <f t="shared" ref="AJ105:AJ117" si="173">SUMSQ(AA105:AI105)</f>
        <v>3.3479711902900241E-3</v>
      </c>
      <c r="AK105" s="207">
        <v>1</v>
      </c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5"/>
      <c r="CC105" s="5"/>
      <c r="CD105" s="5"/>
      <c r="CE105" s="5"/>
      <c r="CF105" s="5"/>
      <c r="CG105" s="5"/>
      <c r="CH105" s="5"/>
      <c r="CI105" s="5"/>
      <c r="CJ105" s="5"/>
    </row>
    <row r="106" spans="1:91" s="3" customFormat="1" ht="11.25" customHeight="1">
      <c r="A106" s="48">
        <v>1984</v>
      </c>
      <c r="B106" s="395">
        <v>5.2196164526963169E-3</v>
      </c>
      <c r="C106" s="396">
        <v>3.8700766222248072E-2</v>
      </c>
      <c r="D106" s="396">
        <v>0.33761177103476353</v>
      </c>
      <c r="E106" s="396">
        <v>0.41498713270038817</v>
      </c>
      <c r="F106" s="396">
        <v>3.7345701449570362E-2</v>
      </c>
      <c r="G106" s="396">
        <v>0.11257796711205455</v>
      </c>
      <c r="H106" s="396">
        <v>5.149536922607191E-2</v>
      </c>
      <c r="I106" s="396">
        <v>2.0384128876546619E-3</v>
      </c>
      <c r="J106" s="410">
        <v>2.3262914552406986E-5</v>
      </c>
      <c r="K106" s="66"/>
      <c r="L106" s="65"/>
      <c r="M106" s="16">
        <v>1984</v>
      </c>
      <c r="N106" s="150">
        <f t="shared" si="143"/>
        <v>2.8206629989095466E-2</v>
      </c>
      <c r="O106" s="151">
        <f t="shared" si="155"/>
        <v>0.13158426487567743</v>
      </c>
      <c r="P106" s="151">
        <f t="shared" si="156"/>
        <v>0.37082432536097071</v>
      </c>
      <c r="Q106" s="151">
        <f t="shared" si="157"/>
        <v>0.39751917817254795</v>
      </c>
      <c r="R106" s="151">
        <f t="shared" si="158"/>
        <v>2.2416483109091185E-2</v>
      </c>
      <c r="S106" s="151">
        <f t="shared" si="159"/>
        <v>3.1727507714812151E-3</v>
      </c>
      <c r="T106" s="151">
        <f t="shared" si="160"/>
        <v>2.8633363510360454E-2</v>
      </c>
      <c r="U106" s="151">
        <f t="shared" si="161"/>
        <v>1.4883039129630831E-2</v>
      </c>
      <c r="V106" s="152">
        <f t="shared" si="162"/>
        <v>2.759965081144677E-3</v>
      </c>
      <c r="W106" s="214">
        <f t="shared" si="145"/>
        <v>1080.458775363709</v>
      </c>
      <c r="X106" s="163"/>
      <c r="Y106" s="120"/>
      <c r="Z106" s="16">
        <v>1984</v>
      </c>
      <c r="AA106" s="150">
        <f t="shared" si="164"/>
        <v>-2.2987013536399148E-2</v>
      </c>
      <c r="AB106" s="151">
        <f t="shared" si="165"/>
        <v>-9.2883498653429347E-2</v>
      </c>
      <c r="AC106" s="151">
        <f t="shared" si="166"/>
        <v>-3.3212554326207178E-2</v>
      </c>
      <c r="AD106" s="151">
        <f t="shared" si="167"/>
        <v>1.7467954527840224E-2</v>
      </c>
      <c r="AE106" s="151">
        <f t="shared" si="168"/>
        <v>1.4929218340479177E-2</v>
      </c>
      <c r="AF106" s="151">
        <f t="shared" si="169"/>
        <v>0.10940521634057333</v>
      </c>
      <c r="AG106" s="151">
        <f t="shared" si="170"/>
        <v>2.2862005715711457E-2</v>
      </c>
      <c r="AH106" s="151">
        <f t="shared" si="171"/>
        <v>-1.284462624197617E-2</v>
      </c>
      <c r="AI106" s="152">
        <f t="shared" si="172"/>
        <v>-2.7367021665922701E-3</v>
      </c>
      <c r="AJ106" s="223">
        <f t="shared" si="173"/>
        <v>2.3451478503857436E-2</v>
      </c>
      <c r="AK106" s="207">
        <v>1</v>
      </c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5"/>
      <c r="CC106" s="5"/>
      <c r="CD106" s="5"/>
      <c r="CE106" s="5"/>
      <c r="CF106" s="5"/>
      <c r="CG106" s="5"/>
      <c r="CH106" s="5"/>
      <c r="CI106" s="5"/>
      <c r="CJ106" s="5"/>
    </row>
    <row r="107" spans="1:91" s="3" customFormat="1" ht="11.25" customHeight="1">
      <c r="A107" s="48">
        <v>1985</v>
      </c>
      <c r="B107" s="395">
        <v>3.0564065015263188E-2</v>
      </c>
      <c r="C107" s="396">
        <v>2.3890794170377032E-2</v>
      </c>
      <c r="D107" s="396">
        <v>9.7716713057429433E-2</v>
      </c>
      <c r="E107" s="396">
        <v>0.35920986750367445</v>
      </c>
      <c r="F107" s="396">
        <v>0.38539417791440772</v>
      </c>
      <c r="G107" s="396">
        <v>5.7615173817304743E-2</v>
      </c>
      <c r="H107" s="396">
        <v>3.2141530410625549E-2</v>
      </c>
      <c r="I107" s="396">
        <v>1.1583333781986746E-2</v>
      </c>
      <c r="J107" s="410">
        <v>1.884344328931146E-3</v>
      </c>
      <c r="K107" s="317"/>
      <c r="L107" s="65"/>
      <c r="M107" s="16">
        <v>1985</v>
      </c>
      <c r="N107" s="150">
        <f t="shared" si="143"/>
        <v>5.7173360789689473E-2</v>
      </c>
      <c r="O107" s="151">
        <f t="shared" si="155"/>
        <v>3.4550400317911796E-2</v>
      </c>
      <c r="P107" s="151">
        <f t="shared" si="156"/>
        <v>0.14112066246858074</v>
      </c>
      <c r="Q107" s="151">
        <f t="shared" si="157"/>
        <v>0.33884227534651384</v>
      </c>
      <c r="R107" s="151">
        <f t="shared" si="158"/>
        <v>0.38374561844958921</v>
      </c>
      <c r="S107" s="151">
        <f t="shared" si="159"/>
        <v>1.4211539991170865E-2</v>
      </c>
      <c r="T107" s="151">
        <f t="shared" si="160"/>
        <v>1.4781380550900958E-3</v>
      </c>
      <c r="U107" s="151">
        <f t="shared" si="161"/>
        <v>1.7896227836733856E-2</v>
      </c>
      <c r="V107" s="152">
        <f t="shared" si="162"/>
        <v>1.0981776744720239E-2</v>
      </c>
      <c r="W107" s="214">
        <f t="shared" si="145"/>
        <v>1206.3935379485999</v>
      </c>
      <c r="X107" s="163"/>
      <c r="Y107" s="165"/>
      <c r="Z107" s="16">
        <v>1985</v>
      </c>
      <c r="AA107" s="150">
        <f t="shared" si="164"/>
        <v>-2.6609295774426285E-2</v>
      </c>
      <c r="AB107" s="151">
        <f t="shared" si="165"/>
        <v>-1.0659606147534764E-2</v>
      </c>
      <c r="AC107" s="151">
        <f t="shared" si="166"/>
        <v>-4.3403949411151305E-2</v>
      </c>
      <c r="AD107" s="151">
        <f t="shared" si="167"/>
        <v>2.0367592157160608E-2</v>
      </c>
      <c r="AE107" s="151">
        <f t="shared" si="168"/>
        <v>1.6485594648185109E-3</v>
      </c>
      <c r="AF107" s="151">
        <f t="shared" si="169"/>
        <v>4.3403633826133881E-2</v>
      </c>
      <c r="AG107" s="151">
        <f t="shared" si="170"/>
        <v>3.0663392355535453E-2</v>
      </c>
      <c r="AH107" s="151">
        <f t="shared" si="171"/>
        <v>-6.3128940547471108E-3</v>
      </c>
      <c r="AI107" s="152">
        <f t="shared" si="172"/>
        <v>-9.0974324157890932E-3</v>
      </c>
      <c r="AJ107" s="223">
        <f t="shared" si="173"/>
        <v>6.0698761758756509E-3</v>
      </c>
      <c r="AK107" s="207">
        <v>1</v>
      </c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5"/>
      <c r="CC107" s="5"/>
      <c r="CD107" s="5"/>
      <c r="CE107" s="5"/>
      <c r="CF107" s="5"/>
      <c r="CG107" s="5"/>
      <c r="CH107" s="5"/>
      <c r="CI107" s="5"/>
      <c r="CJ107" s="5"/>
    </row>
    <row r="108" spans="1:91" s="3" customFormat="1" ht="11.25" customHeight="1">
      <c r="A108" s="48">
        <v>1986</v>
      </c>
      <c r="B108" s="395">
        <v>0</v>
      </c>
      <c r="C108" s="396">
        <v>2.006741213184032E-2</v>
      </c>
      <c r="D108" s="396">
        <v>2.9784757671742757E-2</v>
      </c>
      <c r="E108" s="396">
        <v>0.17449821705456633</v>
      </c>
      <c r="F108" s="396">
        <v>0.44611520991106757</v>
      </c>
      <c r="G108" s="396">
        <v>0.26634431742287246</v>
      </c>
      <c r="H108" s="396">
        <v>4.5153630139393913E-2</v>
      </c>
      <c r="I108" s="396">
        <v>1.303327253482895E-2</v>
      </c>
      <c r="J108" s="410">
        <v>5.0031831336877098E-3</v>
      </c>
      <c r="K108" s="317"/>
      <c r="L108" s="65"/>
      <c r="M108" s="16">
        <v>1986</v>
      </c>
      <c r="N108" s="150">
        <f t="shared" si="143"/>
        <v>1.2365555723865301E-2</v>
      </c>
      <c r="O108" s="151">
        <f t="shared" si="155"/>
        <v>8.2784313443995797E-2</v>
      </c>
      <c r="P108" s="151">
        <f t="shared" si="156"/>
        <v>4.3805672997563425E-2</v>
      </c>
      <c r="Q108" s="151">
        <f t="shared" si="157"/>
        <v>0.15228861206717492</v>
      </c>
      <c r="R108" s="151">
        <f t="shared" si="158"/>
        <v>0.38505392401533489</v>
      </c>
      <c r="S108" s="151">
        <f t="shared" si="159"/>
        <v>0.29160040560320327</v>
      </c>
      <c r="T108" s="151">
        <f t="shared" si="160"/>
        <v>1.0249251215803022E-2</v>
      </c>
      <c r="U108" s="151">
        <f t="shared" si="161"/>
        <v>9.0069263779029565E-4</v>
      </c>
      <c r="V108" s="152">
        <f t="shared" si="162"/>
        <v>2.095157229526895E-2</v>
      </c>
      <c r="W108" s="214">
        <f t="shared" si="145"/>
        <v>1139.1875914704945</v>
      </c>
      <c r="X108" s="163"/>
      <c r="Y108" s="165"/>
      <c r="Z108" s="16">
        <v>1986</v>
      </c>
      <c r="AA108" s="150">
        <f t="shared" si="164"/>
        <v>-1.2365555723865301E-2</v>
      </c>
      <c r="AB108" s="151">
        <f t="shared" si="165"/>
        <v>-6.2716901312155474E-2</v>
      </c>
      <c r="AC108" s="151">
        <f t="shared" si="166"/>
        <v>-1.4020915325820667E-2</v>
      </c>
      <c r="AD108" s="151">
        <f t="shared" si="167"/>
        <v>2.2209604987391413E-2</v>
      </c>
      <c r="AE108" s="151">
        <f t="shared" si="168"/>
        <v>6.1061285895732675E-2</v>
      </c>
      <c r="AF108" s="151">
        <f t="shared" si="169"/>
        <v>-2.5256088180330816E-2</v>
      </c>
      <c r="AG108" s="151">
        <f t="shared" si="170"/>
        <v>3.4904378923590891E-2</v>
      </c>
      <c r="AH108" s="151">
        <f t="shared" si="171"/>
        <v>1.2132579897038654E-2</v>
      </c>
      <c r="AI108" s="152">
        <f t="shared" si="172"/>
        <v>-1.5948389161581242E-2</v>
      </c>
      <c r="AJ108" s="223">
        <f t="shared" si="173"/>
        <v>1.0762386204090394E-2</v>
      </c>
      <c r="AK108" s="207">
        <v>1</v>
      </c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5"/>
      <c r="CC108" s="5"/>
      <c r="CD108" s="5"/>
      <c r="CE108" s="5"/>
      <c r="CF108" s="5"/>
      <c r="CG108" s="5"/>
      <c r="CH108" s="5"/>
      <c r="CI108" s="5"/>
      <c r="CJ108" s="5"/>
    </row>
    <row r="109" spans="1:91" s="3" customFormat="1" ht="11.25" customHeight="1">
      <c r="A109" s="48">
        <v>1987</v>
      </c>
      <c r="B109" s="395">
        <v>2.2445451819448608E-3</v>
      </c>
      <c r="C109" s="396">
        <v>4.1098548321662287E-3</v>
      </c>
      <c r="D109" s="396">
        <v>0.10363272361667225</v>
      </c>
      <c r="E109" s="396">
        <v>0.11413225618683083</v>
      </c>
      <c r="F109" s="396">
        <v>0.28996084172649178</v>
      </c>
      <c r="G109" s="396">
        <v>0.4018882401707442</v>
      </c>
      <c r="H109" s="396">
        <v>6.6763092445275438E-2</v>
      </c>
      <c r="I109" s="396">
        <v>1.1469669976893091E-2</v>
      </c>
      <c r="J109" s="410">
        <v>5.7987758629813209E-3</v>
      </c>
      <c r="K109" s="317"/>
      <c r="L109" s="65"/>
      <c r="M109" s="16">
        <v>1987</v>
      </c>
      <c r="N109" s="150">
        <f t="shared" si="143"/>
        <v>5.0896877056003133E-2</v>
      </c>
      <c r="O109" s="151">
        <f t="shared" si="155"/>
        <v>1.9068454692530219E-2</v>
      </c>
      <c r="P109" s="151">
        <f t="shared" si="156"/>
        <v>0.11216659477243836</v>
      </c>
      <c r="Q109" s="151">
        <f t="shared" si="157"/>
        <v>5.0833145174467242E-2</v>
      </c>
      <c r="R109" s="151">
        <f t="shared" si="158"/>
        <v>0.18727066306290652</v>
      </c>
      <c r="S109" s="151">
        <f t="shared" si="159"/>
        <v>0.31740184318232184</v>
      </c>
      <c r="T109" s="151">
        <f t="shared" si="160"/>
        <v>0.23715411312294324</v>
      </c>
      <c r="U109" s="151">
        <f t="shared" si="161"/>
        <v>8.113719525151086E-3</v>
      </c>
      <c r="V109" s="152">
        <f t="shared" si="162"/>
        <v>1.7094589411238318E-2</v>
      </c>
      <c r="W109" s="214">
        <f t="shared" si="145"/>
        <v>1011.8252024540679</v>
      </c>
      <c r="X109" s="163"/>
      <c r="Y109" s="165"/>
      <c r="Z109" s="16">
        <v>1987</v>
      </c>
      <c r="AA109" s="150">
        <f t="shared" si="164"/>
        <v>-4.865233187405827E-2</v>
      </c>
      <c r="AB109" s="151">
        <f t="shared" si="165"/>
        <v>-1.4958599860363991E-2</v>
      </c>
      <c r="AC109" s="151">
        <f t="shared" si="166"/>
        <v>-8.5338711557661068E-3</v>
      </c>
      <c r="AD109" s="151">
        <f t="shared" si="167"/>
        <v>6.3299111012363588E-2</v>
      </c>
      <c r="AE109" s="151">
        <f t="shared" si="168"/>
        <v>0.10269017866358526</v>
      </c>
      <c r="AF109" s="151">
        <f t="shared" si="169"/>
        <v>8.4486396988422363E-2</v>
      </c>
      <c r="AG109" s="151">
        <f t="shared" si="170"/>
        <v>-0.17039102067766781</v>
      </c>
      <c r="AH109" s="151">
        <f t="shared" si="171"/>
        <v>3.3559504517420048E-3</v>
      </c>
      <c r="AI109" s="152">
        <f t="shared" si="172"/>
        <v>-1.1295813548256997E-2</v>
      </c>
      <c r="AJ109" s="223">
        <f t="shared" si="173"/>
        <v>5.3525595323198047E-2</v>
      </c>
      <c r="AK109" s="207">
        <v>1</v>
      </c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5"/>
      <c r="CC109" s="5"/>
      <c r="CD109" s="5"/>
      <c r="CE109" s="5"/>
      <c r="CF109" s="5"/>
      <c r="CG109" s="5"/>
      <c r="CH109" s="5"/>
      <c r="CI109" s="5"/>
      <c r="CJ109" s="5"/>
    </row>
    <row r="110" spans="1:91" s="3" customFormat="1" ht="11.25" customHeight="1">
      <c r="A110" s="48">
        <v>1988</v>
      </c>
      <c r="B110" s="395">
        <v>5.896886839070993E-2</v>
      </c>
      <c r="C110" s="396">
        <v>9.2280890814625802E-2</v>
      </c>
      <c r="D110" s="396">
        <v>1.7278587561315395E-2</v>
      </c>
      <c r="E110" s="396">
        <v>0.14663766894014055</v>
      </c>
      <c r="F110" s="396">
        <v>5.0551524474509266E-2</v>
      </c>
      <c r="G110" s="396">
        <v>0.16324063553040433</v>
      </c>
      <c r="H110" s="396">
        <v>0.29443115226877431</v>
      </c>
      <c r="I110" s="396">
        <v>0.1370310087691135</v>
      </c>
      <c r="J110" s="410">
        <v>3.9579663250406905E-2</v>
      </c>
      <c r="K110" s="317"/>
      <c r="L110" s="65"/>
      <c r="M110" s="16">
        <v>1988</v>
      </c>
      <c r="N110" s="150">
        <f t="shared" si="143"/>
        <v>4.8256545161632615E-2</v>
      </c>
      <c r="O110" s="151">
        <f t="shared" si="155"/>
        <v>8.1143247249034753E-2</v>
      </c>
      <c r="P110" s="151">
        <f t="shared" si="156"/>
        <v>2.6714603248138003E-2</v>
      </c>
      <c r="Q110" s="151">
        <f t="shared" si="157"/>
        <v>0.13462434779147145</v>
      </c>
      <c r="R110" s="151">
        <f t="shared" si="158"/>
        <v>6.4560380978223447E-2</v>
      </c>
      <c r="S110" s="151">
        <f t="shared" si="159"/>
        <v>0.15966556475775837</v>
      </c>
      <c r="T110" s="151">
        <f t="shared" si="160"/>
        <v>0.26686902038486321</v>
      </c>
      <c r="U110" s="151">
        <f t="shared" si="161"/>
        <v>0.19775002882268491</v>
      </c>
      <c r="V110" s="152">
        <f t="shared" si="162"/>
        <v>2.041626160619334E-2</v>
      </c>
      <c r="W110" s="214">
        <f t="shared" si="145"/>
        <v>869.33238577036218</v>
      </c>
      <c r="X110" s="163"/>
      <c r="Y110" s="165"/>
      <c r="Z110" s="16">
        <v>1988</v>
      </c>
      <c r="AA110" s="150">
        <f t="shared" si="164"/>
        <v>1.0712323229077315E-2</v>
      </c>
      <c r="AB110" s="151">
        <f t="shared" si="165"/>
        <v>1.1137643565591049E-2</v>
      </c>
      <c r="AC110" s="151">
        <f t="shared" si="166"/>
        <v>-9.4360156868226082E-3</v>
      </c>
      <c r="AD110" s="151">
        <f t="shared" si="167"/>
        <v>1.2013321148669098E-2</v>
      </c>
      <c r="AE110" s="151">
        <f t="shared" si="168"/>
        <v>-1.4008856503714182E-2</v>
      </c>
      <c r="AF110" s="151">
        <f t="shared" si="169"/>
        <v>3.5750707726459607E-3</v>
      </c>
      <c r="AG110" s="151">
        <f t="shared" si="170"/>
        <v>2.7562131883911101E-2</v>
      </c>
      <c r="AH110" s="151">
        <f t="shared" si="171"/>
        <v>-6.071902005357141E-2</v>
      </c>
      <c r="AI110" s="152">
        <f t="shared" si="172"/>
        <v>1.9163401644213564E-2</v>
      </c>
      <c r="AJ110" s="223">
        <f t="shared" si="173"/>
        <v>5.4948949146220493E-3</v>
      </c>
      <c r="AK110" s="207">
        <v>1</v>
      </c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5"/>
      <c r="CC110" s="5"/>
      <c r="CD110" s="5"/>
      <c r="CE110" s="5"/>
      <c r="CF110" s="5"/>
      <c r="CG110" s="5"/>
      <c r="CH110" s="5"/>
      <c r="CI110" s="5"/>
      <c r="CJ110" s="5"/>
    </row>
    <row r="111" spans="1:91" s="3" customFormat="1" ht="11.25" customHeight="1">
      <c r="A111" s="48">
        <v>1989</v>
      </c>
      <c r="B111" s="395">
        <v>9.1303002166511914E-4</v>
      </c>
      <c r="C111" s="396">
        <v>9.6224079232435783E-2</v>
      </c>
      <c r="D111" s="396">
        <v>0.16884091612503868</v>
      </c>
      <c r="E111" s="396">
        <v>4.1283658310120708E-2</v>
      </c>
      <c r="F111" s="396">
        <v>0.14820489012689569</v>
      </c>
      <c r="G111" s="396">
        <v>4.9261064685855775E-2</v>
      </c>
      <c r="H111" s="396">
        <v>0.16013231197771588</v>
      </c>
      <c r="I111" s="396">
        <v>0.19523754255648407</v>
      </c>
      <c r="J111" s="410">
        <v>0.13990250696378834</v>
      </c>
      <c r="K111" s="317"/>
      <c r="L111" s="65"/>
      <c r="M111" s="16">
        <v>1989</v>
      </c>
      <c r="N111" s="150">
        <f t="shared" si="143"/>
        <v>9.8909013781460393E-3</v>
      </c>
      <c r="O111" s="151">
        <f t="shared" si="155"/>
        <v>7.7659553421895969E-2</v>
      </c>
      <c r="P111" s="151">
        <f t="shared" si="156"/>
        <v>0.11476600606634076</v>
      </c>
      <c r="Q111" s="151">
        <f t="shared" si="157"/>
        <v>3.24274855532855E-2</v>
      </c>
      <c r="R111" s="151">
        <f t="shared" si="158"/>
        <v>0.17305075298997941</v>
      </c>
      <c r="S111" s="151">
        <f t="shared" si="159"/>
        <v>5.5607481055315613E-2</v>
      </c>
      <c r="T111" s="151">
        <f t="shared" si="160"/>
        <v>0.13462498589453484</v>
      </c>
      <c r="U111" s="151">
        <f t="shared" si="161"/>
        <v>0.22176417711270899</v>
      </c>
      <c r="V111" s="152">
        <f t="shared" si="162"/>
        <v>0.18020865652779286</v>
      </c>
      <c r="W111" s="214">
        <f t="shared" si="145"/>
        <v>739.95671976314543</v>
      </c>
      <c r="X111" s="163"/>
      <c r="Y111" s="165"/>
      <c r="Z111" s="16">
        <v>1989</v>
      </c>
      <c r="AA111" s="150">
        <f t="shared" si="164"/>
        <v>-8.9778713564809196E-3</v>
      </c>
      <c r="AB111" s="151">
        <f t="shared" si="165"/>
        <v>1.8564525810539814E-2</v>
      </c>
      <c r="AC111" s="151">
        <f t="shared" si="166"/>
        <v>5.4074910058697925E-2</v>
      </c>
      <c r="AD111" s="151">
        <f t="shared" si="167"/>
        <v>8.856172756835208E-3</v>
      </c>
      <c r="AE111" s="151">
        <f t="shared" si="168"/>
        <v>-2.4845862863083712E-2</v>
      </c>
      <c r="AF111" s="151">
        <f t="shared" si="169"/>
        <v>-6.3464163694598383E-3</v>
      </c>
      <c r="AG111" s="151">
        <f t="shared" si="170"/>
        <v>2.5507326083181042E-2</v>
      </c>
      <c r="AH111" s="151">
        <f t="shared" si="171"/>
        <v>-2.6526634556224921E-2</v>
      </c>
      <c r="AI111" s="152">
        <f t="shared" si="172"/>
        <v>-4.0306149564004523E-2</v>
      </c>
      <c r="AJ111" s="223">
        <f t="shared" si="173"/>
        <v>7.0642371060337461E-3</v>
      </c>
      <c r="AK111" s="207">
        <v>1</v>
      </c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5"/>
      <c r="CC111" s="5"/>
      <c r="CD111" s="5"/>
      <c r="CE111" s="5"/>
      <c r="CF111" s="5"/>
      <c r="CG111" s="5"/>
      <c r="CH111" s="5"/>
      <c r="CI111" s="5"/>
      <c r="CJ111" s="5"/>
    </row>
    <row r="112" spans="1:91" s="3" customFormat="1" ht="11.25" customHeight="1">
      <c r="A112" s="48">
        <v>1990</v>
      </c>
      <c r="B112" s="395">
        <v>1.8933649506897915E-3</v>
      </c>
      <c r="C112" s="396">
        <v>5.3216422643174235E-3</v>
      </c>
      <c r="D112" s="396">
        <v>8.9461493920092644E-2</v>
      </c>
      <c r="E112" s="396">
        <v>0.13213113850056526</v>
      </c>
      <c r="F112" s="396">
        <v>3.6828705618514535E-2</v>
      </c>
      <c r="G112" s="396">
        <v>0.17645058409389619</v>
      </c>
      <c r="H112" s="396">
        <v>6.5105100136947272E-2</v>
      </c>
      <c r="I112" s="396">
        <v>0.14819257175945075</v>
      </c>
      <c r="J112" s="410">
        <v>0.34461539875552616</v>
      </c>
      <c r="K112" s="317"/>
      <c r="L112" s="65"/>
      <c r="M112" s="16">
        <v>1990</v>
      </c>
      <c r="N112" s="150">
        <f t="shared" si="143"/>
        <v>2.5927251588948094E-2</v>
      </c>
      <c r="O112" s="151">
        <f t="shared" si="155"/>
        <v>1.6445801208202548E-2</v>
      </c>
      <c r="P112" s="151">
        <f t="shared" si="156"/>
        <v>0.11343367907621216</v>
      </c>
      <c r="Q112" s="151">
        <f t="shared" si="157"/>
        <v>0.14338141933446055</v>
      </c>
      <c r="R112" s="151">
        <f t="shared" si="158"/>
        <v>4.2811598478825937E-2</v>
      </c>
      <c r="S112" s="151">
        <f t="shared" si="159"/>
        <v>0.15331212526994917</v>
      </c>
      <c r="T112" s="151">
        <f t="shared" si="160"/>
        <v>4.8408162736138141E-2</v>
      </c>
      <c r="U112" s="151">
        <f t="shared" si="161"/>
        <v>0.11597710948959594</v>
      </c>
      <c r="V112" s="152">
        <f t="shared" si="162"/>
        <v>0.34030285281766737</v>
      </c>
      <c r="W112" s="214">
        <f t="shared" si="145"/>
        <v>609.51172182742403</v>
      </c>
      <c r="X112" s="163"/>
      <c r="Y112" s="165"/>
      <c r="Z112" s="16">
        <v>1990</v>
      </c>
      <c r="AA112" s="150">
        <f t="shared" si="164"/>
        <v>-2.4033886638258301E-2</v>
      </c>
      <c r="AB112" s="151">
        <f t="shared" si="165"/>
        <v>-1.1124158943885125E-2</v>
      </c>
      <c r="AC112" s="151">
        <f t="shared" si="166"/>
        <v>-2.3972185156119513E-2</v>
      </c>
      <c r="AD112" s="151">
        <f t="shared" si="167"/>
        <v>-1.1250280833895288E-2</v>
      </c>
      <c r="AE112" s="151">
        <f t="shared" si="168"/>
        <v>-5.9828928603114021E-3</v>
      </c>
      <c r="AF112" s="151">
        <f t="shared" si="169"/>
        <v>2.3138458823947022E-2</v>
      </c>
      <c r="AG112" s="151">
        <f t="shared" si="170"/>
        <v>1.6696937400809131E-2</v>
      </c>
      <c r="AH112" s="151">
        <f t="shared" si="171"/>
        <v>3.2215462269854805E-2</v>
      </c>
      <c r="AI112" s="152">
        <f t="shared" si="172"/>
        <v>4.3125459378587916E-3</v>
      </c>
      <c r="AJ112" s="223">
        <f t="shared" si="173"/>
        <v>3.3090141631688351E-3</v>
      </c>
      <c r="AK112" s="207">
        <v>1</v>
      </c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5"/>
      <c r="CC112" s="5"/>
      <c r="CD112" s="5"/>
      <c r="CE112" s="5"/>
      <c r="CF112" s="5"/>
      <c r="CG112" s="5"/>
      <c r="CH112" s="5"/>
      <c r="CI112" s="5"/>
      <c r="CJ112" s="5"/>
    </row>
    <row r="113" spans="1:88" s="3" customFormat="1" ht="11.25" customHeight="1">
      <c r="A113" s="48">
        <v>1991</v>
      </c>
      <c r="B113" s="395">
        <v>0.161</v>
      </c>
      <c r="C113" s="396">
        <v>1.4999999999999999E-2</v>
      </c>
      <c r="D113" s="396">
        <v>1.6E-2</v>
      </c>
      <c r="E113" s="396">
        <v>0.184</v>
      </c>
      <c r="F113" s="396">
        <v>0.182</v>
      </c>
      <c r="G113" s="396">
        <v>0.05</v>
      </c>
      <c r="H113" s="396">
        <v>0.10199999999999999</v>
      </c>
      <c r="I113" s="396">
        <v>4.7E-2</v>
      </c>
      <c r="J113" s="410">
        <v>0.24299999999999999</v>
      </c>
      <c r="K113" s="317"/>
      <c r="L113" s="65"/>
      <c r="M113" s="16">
        <v>1991</v>
      </c>
      <c r="N113" s="150">
        <f t="shared" si="143"/>
        <v>0.19800024053750848</v>
      </c>
      <c r="O113" s="151">
        <f t="shared" si="155"/>
        <v>3.4849198784940964E-2</v>
      </c>
      <c r="P113" s="151">
        <f t="shared" si="156"/>
        <v>1.9401050190592767E-2</v>
      </c>
      <c r="Q113" s="151">
        <f t="shared" si="157"/>
        <v>0.11445485808495805</v>
      </c>
      <c r="R113" s="151">
        <f t="shared" si="158"/>
        <v>0.15312100645555918</v>
      </c>
      <c r="S113" s="151">
        <f t="shared" si="159"/>
        <v>3.0554056581620012E-2</v>
      </c>
      <c r="T113" s="151">
        <f t="shared" si="160"/>
        <v>0.10747083186338939</v>
      </c>
      <c r="U113" s="151">
        <f t="shared" si="161"/>
        <v>3.3473023986407099E-2</v>
      </c>
      <c r="V113" s="152">
        <f t="shared" si="162"/>
        <v>0.30867573351502409</v>
      </c>
      <c r="W113" s="214">
        <f t="shared" si="145"/>
        <v>620.91037584584296</v>
      </c>
      <c r="X113" s="163"/>
      <c r="Y113" s="165"/>
      <c r="Z113" s="16">
        <v>1991</v>
      </c>
      <c r="AA113" s="150">
        <f t="shared" si="164"/>
        <v>-3.7000240537508472E-2</v>
      </c>
      <c r="AB113" s="151">
        <f t="shared" si="165"/>
        <v>-1.9849198784940965E-2</v>
      </c>
      <c r="AC113" s="151">
        <f t="shared" si="166"/>
        <v>-3.4010501905927665E-3</v>
      </c>
      <c r="AD113" s="151">
        <f t="shared" si="167"/>
        <v>6.954514191504195E-2</v>
      </c>
      <c r="AE113" s="151">
        <f t="shared" si="168"/>
        <v>2.8878993544440817E-2</v>
      </c>
      <c r="AF113" s="151">
        <f t="shared" si="169"/>
        <v>1.9445943418379991E-2</v>
      </c>
      <c r="AG113" s="151">
        <f t="shared" si="170"/>
        <v>-5.4708318633893971E-3</v>
      </c>
      <c r="AH113" s="151">
        <f t="shared" si="171"/>
        <v>1.3526976013592901E-2</v>
      </c>
      <c r="AI113" s="152">
        <f t="shared" si="172"/>
        <v>-6.5675733515024093E-2</v>
      </c>
      <c r="AJ113" s="223">
        <f t="shared" si="173"/>
        <v>1.2349454436276788E-2</v>
      </c>
      <c r="AK113" s="207">
        <v>1</v>
      </c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5"/>
      <c r="CC113" s="5"/>
      <c r="CD113" s="5"/>
      <c r="CE113" s="5"/>
      <c r="CF113" s="5"/>
      <c r="CG113" s="5"/>
      <c r="CH113" s="5"/>
      <c r="CI113" s="5"/>
      <c r="CJ113" s="5"/>
    </row>
    <row r="114" spans="1:88" s="3" customFormat="1" ht="11.25" customHeight="1">
      <c r="A114" s="48">
        <v>1992</v>
      </c>
      <c r="B114" s="395">
        <v>0.20100000000000001</v>
      </c>
      <c r="C114" s="396">
        <v>0.31</v>
      </c>
      <c r="D114" s="396">
        <v>8.0000000000000002E-3</v>
      </c>
      <c r="E114" s="396">
        <v>8.9999999999999993E-3</v>
      </c>
      <c r="F114" s="396">
        <v>0.124</v>
      </c>
      <c r="G114" s="396">
        <v>0.10199999999999999</v>
      </c>
      <c r="H114" s="396">
        <v>2.5999999999999999E-2</v>
      </c>
      <c r="I114" s="396">
        <v>5.3999999999999999E-2</v>
      </c>
      <c r="J114" s="410">
        <v>0.16599999999999998</v>
      </c>
      <c r="K114" s="23"/>
      <c r="L114" s="65"/>
      <c r="M114" s="16">
        <v>1992</v>
      </c>
      <c r="N114" s="150">
        <f t="shared" si="143"/>
        <v>0.1355473036988655</v>
      </c>
      <c r="O114" s="151">
        <f t="shared" si="155"/>
        <v>0.26257655994300871</v>
      </c>
      <c r="P114" s="151">
        <f t="shared" si="156"/>
        <v>4.0513691319844648E-2</v>
      </c>
      <c r="Q114" s="151">
        <f t="shared" si="157"/>
        <v>1.9238378836492646E-2</v>
      </c>
      <c r="R114" s="151">
        <f t="shared" si="158"/>
        <v>0.11928602499132117</v>
      </c>
      <c r="S114" s="151">
        <f t="shared" si="159"/>
        <v>0.10590337925596986</v>
      </c>
      <c r="T114" s="151">
        <f t="shared" si="160"/>
        <v>2.0600815015766601E-2</v>
      </c>
      <c r="U114" s="151">
        <f t="shared" si="161"/>
        <v>7.2196805963881325E-2</v>
      </c>
      <c r="V114" s="152">
        <f t="shared" si="162"/>
        <v>0.22413704097484943</v>
      </c>
      <c r="W114" s="214">
        <f t="shared" si="145"/>
        <v>640.33961644260614</v>
      </c>
      <c r="X114" s="163"/>
      <c r="Y114" s="165"/>
      <c r="Z114" s="16">
        <v>1992</v>
      </c>
      <c r="AA114" s="150">
        <f t="shared" si="164"/>
        <v>6.5452696301134511E-2</v>
      </c>
      <c r="AB114" s="151">
        <f t="shared" si="165"/>
        <v>4.7423440056991284E-2</v>
      </c>
      <c r="AC114" s="151">
        <f t="shared" si="166"/>
        <v>-3.2513691319844648E-2</v>
      </c>
      <c r="AD114" s="151">
        <f t="shared" si="167"/>
        <v>-1.0238378836492647E-2</v>
      </c>
      <c r="AE114" s="151">
        <f t="shared" si="168"/>
        <v>4.7139750086788307E-3</v>
      </c>
      <c r="AF114" s="151">
        <f t="shared" si="169"/>
        <v>-3.9033792559698688E-3</v>
      </c>
      <c r="AG114" s="151">
        <f t="shared" si="170"/>
        <v>5.3991849842333975E-3</v>
      </c>
      <c r="AH114" s="151">
        <f t="shared" si="171"/>
        <v>-1.8196805963881325E-2</v>
      </c>
      <c r="AI114" s="152">
        <f t="shared" si="172"/>
        <v>-5.8137040974849452E-2</v>
      </c>
      <c r="AJ114" s="223">
        <f t="shared" si="173"/>
        <v>1.1472651053460101E-2</v>
      </c>
      <c r="AK114" s="207">
        <v>1</v>
      </c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5"/>
      <c r="CC114" s="5"/>
      <c r="CD114" s="5"/>
      <c r="CE114" s="5"/>
      <c r="CF114" s="5"/>
      <c r="CG114" s="5"/>
      <c r="CH114" s="5"/>
      <c r="CI114" s="5"/>
      <c r="CJ114" s="5"/>
    </row>
    <row r="115" spans="1:88" s="3" customFormat="1" ht="11.25" customHeight="1">
      <c r="A115" s="48">
        <v>1993</v>
      </c>
      <c r="B115" s="397">
        <v>0.01</v>
      </c>
      <c r="C115" s="398">
        <v>0.10199999999999999</v>
      </c>
      <c r="D115" s="398">
        <v>0.316</v>
      </c>
      <c r="E115" s="398">
        <v>1.7999999999999999E-2</v>
      </c>
      <c r="F115" s="398">
        <v>1.2E-2</v>
      </c>
      <c r="G115" s="398">
        <v>0.13200000000000001</v>
      </c>
      <c r="H115" s="398">
        <v>0.14000000000000001</v>
      </c>
      <c r="I115" s="398">
        <v>3.3000000000000002E-2</v>
      </c>
      <c r="J115" s="410">
        <v>0.23600000000000002</v>
      </c>
      <c r="K115" s="275"/>
      <c r="L115" s="65"/>
      <c r="M115" s="16">
        <v>1993</v>
      </c>
      <c r="N115" s="150">
        <f t="shared" si="143"/>
        <v>3.4981863162293576E-2</v>
      </c>
      <c r="O115" s="151">
        <f t="shared" si="155"/>
        <v>0.15336197465181003</v>
      </c>
      <c r="P115" s="151">
        <f t="shared" si="156"/>
        <v>0.33136902226576037</v>
      </c>
      <c r="Q115" s="151">
        <f t="shared" si="157"/>
        <v>4.8997397378555123E-2</v>
      </c>
      <c r="R115" s="151">
        <f t="shared" si="158"/>
        <v>2.2842959804517723E-2</v>
      </c>
      <c r="S115" s="151">
        <f t="shared" si="159"/>
        <v>9.2265518244417852E-2</v>
      </c>
      <c r="T115" s="151">
        <f t="shared" si="160"/>
        <v>7.9472828225757186E-2</v>
      </c>
      <c r="U115" s="151">
        <f t="shared" si="161"/>
        <v>1.5569871214492291E-2</v>
      </c>
      <c r="V115" s="152">
        <f t="shared" si="162"/>
        <v>0.22113856505239593</v>
      </c>
      <c r="W115" s="214">
        <f t="shared" si="145"/>
        <v>550.43514566637168</v>
      </c>
      <c r="X115" s="163"/>
      <c r="Y115" s="165"/>
      <c r="Z115" s="16">
        <v>1993</v>
      </c>
      <c r="AA115" s="153">
        <f t="shared" si="164"/>
        <v>-2.4981863162293574E-2</v>
      </c>
      <c r="AB115" s="154">
        <f t="shared" si="165"/>
        <v>-5.1361974651810041E-2</v>
      </c>
      <c r="AC115" s="154">
        <f t="shared" si="166"/>
        <v>-1.5369022265760368E-2</v>
      </c>
      <c r="AD115" s="154">
        <f t="shared" si="167"/>
        <v>-3.0997397378555124E-2</v>
      </c>
      <c r="AE115" s="154">
        <f t="shared" si="168"/>
        <v>-1.0842959804517723E-2</v>
      </c>
      <c r="AF115" s="154">
        <f t="shared" si="169"/>
        <v>3.9734481755582154E-2</v>
      </c>
      <c r="AG115" s="154">
        <f t="shared" si="170"/>
        <v>6.0527171774242827E-2</v>
      </c>
      <c r="AH115" s="154">
        <f t="shared" si="171"/>
        <v>1.7430128785507711E-2</v>
      </c>
      <c r="AI115" s="152">
        <f t="shared" si="172"/>
        <v>1.4861434947604085E-2</v>
      </c>
      <c r="AJ115" s="223">
        <f t="shared" si="173"/>
        <v>1.0343800395719261E-2</v>
      </c>
      <c r="AK115" s="207">
        <v>1</v>
      </c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5"/>
      <c r="CC115" s="5"/>
      <c r="CD115" s="5"/>
      <c r="CE115" s="5"/>
      <c r="CF115" s="5"/>
      <c r="CG115" s="5"/>
      <c r="CH115" s="5"/>
      <c r="CI115" s="5"/>
      <c r="CJ115" s="5"/>
    </row>
    <row r="116" spans="1:88" s="3" customFormat="1" ht="11.25" customHeight="1">
      <c r="A116" s="48">
        <v>1994</v>
      </c>
      <c r="B116" s="397">
        <v>3.0000000000000001E-3</v>
      </c>
      <c r="C116" s="398">
        <v>2.5000000000000001E-2</v>
      </c>
      <c r="D116" s="398">
        <v>0.159</v>
      </c>
      <c r="E116" s="398">
        <v>0.33800000000000002</v>
      </c>
      <c r="F116" s="398">
        <v>2.9000000000000001E-2</v>
      </c>
      <c r="G116" s="398">
        <v>0.03</v>
      </c>
      <c r="H116" s="398">
        <v>0.11600000000000001</v>
      </c>
      <c r="I116" s="398">
        <v>0.107</v>
      </c>
      <c r="J116" s="410">
        <v>0.193</v>
      </c>
      <c r="K116" s="275"/>
      <c r="L116" s="14"/>
      <c r="M116" s="16">
        <v>1994</v>
      </c>
      <c r="N116" s="150">
        <f t="shared" si="143"/>
        <v>3.6489098463663196E-2</v>
      </c>
      <c r="O116" s="151">
        <f t="shared" si="155"/>
        <v>6.2034536436184652E-2</v>
      </c>
      <c r="P116" s="151">
        <f t="shared" si="156"/>
        <v>0.22219758455633698</v>
      </c>
      <c r="Q116" s="151">
        <f t="shared" si="157"/>
        <v>0.36071278379931021</v>
      </c>
      <c r="R116" s="151">
        <f t="shared" si="158"/>
        <v>4.7492106013585146E-2</v>
      </c>
      <c r="S116" s="151">
        <f t="shared" si="159"/>
        <v>1.506982050952298E-2</v>
      </c>
      <c r="T116" s="151">
        <f t="shared" si="160"/>
        <v>5.893122165860492E-2</v>
      </c>
      <c r="U116" s="151">
        <f t="shared" si="161"/>
        <v>5.0071298826559724E-2</v>
      </c>
      <c r="V116" s="152">
        <f t="shared" si="162"/>
        <v>0.14700154973623228</v>
      </c>
      <c r="W116" s="214">
        <f t="shared" si="145"/>
        <v>580.16753446177529</v>
      </c>
      <c r="X116" s="163"/>
      <c r="Y116" s="165"/>
      <c r="Z116" s="16">
        <v>1994</v>
      </c>
      <c r="AA116" s="153">
        <f t="shared" si="164"/>
        <v>-3.3489098463663193E-2</v>
      </c>
      <c r="AB116" s="154">
        <f t="shared" si="165"/>
        <v>-3.7034536436184651E-2</v>
      </c>
      <c r="AC116" s="154">
        <f t="shared" si="166"/>
        <v>-6.3197584556336978E-2</v>
      </c>
      <c r="AD116" s="154">
        <f t="shared" si="167"/>
        <v>-2.2712783799310188E-2</v>
      </c>
      <c r="AE116" s="154">
        <f t="shared" si="168"/>
        <v>-1.8492106013585145E-2</v>
      </c>
      <c r="AF116" s="154">
        <f t="shared" si="169"/>
        <v>1.4930179490477018E-2</v>
      </c>
      <c r="AG116" s="154">
        <f t="shared" si="170"/>
        <v>5.7068778341395086E-2</v>
      </c>
      <c r="AH116" s="154">
        <f t="shared" si="171"/>
        <v>5.6928701173440274E-2</v>
      </c>
      <c r="AI116" s="152">
        <f t="shared" si="172"/>
        <v>4.5998450263767726E-2</v>
      </c>
      <c r="AJ116" s="223">
        <f t="shared" si="173"/>
        <v>1.6181329996399579E-2</v>
      </c>
      <c r="AK116" s="207">
        <v>1</v>
      </c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5"/>
      <c r="CC116" s="5"/>
      <c r="CD116" s="5"/>
      <c r="CE116" s="5"/>
      <c r="CF116" s="5"/>
      <c r="CG116" s="5"/>
      <c r="CH116" s="5"/>
      <c r="CI116" s="5"/>
      <c r="CJ116" s="5"/>
    </row>
    <row r="117" spans="1:88" s="3" customFormat="1" ht="11.25" customHeight="1">
      <c r="A117" s="48">
        <v>1995</v>
      </c>
      <c r="B117" s="397">
        <f>1.2/100</f>
        <v>1.2E-2</v>
      </c>
      <c r="C117" s="398">
        <f>5.5/100</f>
        <v>5.5E-2</v>
      </c>
      <c r="D117" s="398">
        <f>9.2/100</f>
        <v>9.1999999999999998E-2</v>
      </c>
      <c r="E117" s="398">
        <f>26/100</f>
        <v>0.26</v>
      </c>
      <c r="F117" s="398">
        <f>30.1/100</f>
        <v>0.30099999999999999</v>
      </c>
      <c r="G117" s="398">
        <f>5.3/100</f>
        <v>5.2999999999999999E-2</v>
      </c>
      <c r="H117" s="398">
        <f>2.1/100</f>
        <v>2.1000000000000001E-2</v>
      </c>
      <c r="I117" s="398">
        <f>5.2/100</f>
        <v>5.2000000000000005E-2</v>
      </c>
      <c r="J117" s="410">
        <v>0.15110000000000001</v>
      </c>
      <c r="K117" s="275"/>
      <c r="L117" s="14"/>
      <c r="M117" s="16">
        <v>1995</v>
      </c>
      <c r="N117" s="150">
        <f t="shared" si="143"/>
        <v>3.8030150224151418E-2</v>
      </c>
      <c r="O117" s="151">
        <f t="shared" si="155"/>
        <v>6.8031618929234525E-2</v>
      </c>
      <c r="P117" s="151">
        <f t="shared" si="156"/>
        <v>9.4022526495926143E-2</v>
      </c>
      <c r="Q117" s="151">
        <f t="shared" si="157"/>
        <v>0.25040138524050776</v>
      </c>
      <c r="R117" s="151">
        <f t="shared" si="158"/>
        <v>0.35693161275040586</v>
      </c>
      <c r="S117" s="151">
        <f t="shared" si="159"/>
        <v>3.1917784241326928E-2</v>
      </c>
      <c r="T117" s="151">
        <f t="shared" si="160"/>
        <v>7.8472070420479781E-3</v>
      </c>
      <c r="U117" s="151">
        <f t="shared" si="161"/>
        <v>3.4267537419278842E-2</v>
      </c>
      <c r="V117" s="152">
        <f t="shared" si="162"/>
        <v>0.11855017765712059</v>
      </c>
      <c r="W117" s="214">
        <f t="shared" si="145"/>
        <v>580.11315400124192</v>
      </c>
      <c r="X117" s="163"/>
      <c r="Y117" s="165"/>
      <c r="Z117" s="16">
        <v>1995</v>
      </c>
      <c r="AA117" s="153">
        <f t="shared" si="164"/>
        <v>-2.6030150224151418E-2</v>
      </c>
      <c r="AB117" s="154">
        <f t="shared" si="165"/>
        <v>-1.3031618929234524E-2</v>
      </c>
      <c r="AC117" s="154">
        <f t="shared" si="166"/>
        <v>-2.0225264959261441E-3</v>
      </c>
      <c r="AD117" s="154">
        <f t="shared" si="167"/>
        <v>9.5986147594922522E-3</v>
      </c>
      <c r="AE117" s="154">
        <f t="shared" si="168"/>
        <v>-5.5931612750405868E-2</v>
      </c>
      <c r="AF117" s="154">
        <f t="shared" si="169"/>
        <v>2.108221575867307E-2</v>
      </c>
      <c r="AG117" s="154">
        <f t="shared" si="170"/>
        <v>1.3152792957952023E-2</v>
      </c>
      <c r="AH117" s="154">
        <f t="shared" si="171"/>
        <v>1.7732462580721163E-2</v>
      </c>
      <c r="AI117" s="152">
        <f t="shared" si="172"/>
        <v>3.2549822342879425E-2</v>
      </c>
      <c r="AJ117" s="223">
        <f t="shared" si="173"/>
        <v>6.0633480838175879E-3</v>
      </c>
      <c r="AK117" s="207">
        <v>1</v>
      </c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5"/>
      <c r="CC117" s="5"/>
      <c r="CD117" s="5"/>
      <c r="CE117" s="5"/>
      <c r="CF117" s="5"/>
      <c r="CG117" s="5"/>
      <c r="CH117" s="5"/>
      <c r="CI117" s="5"/>
      <c r="CJ117" s="5"/>
    </row>
    <row r="118" spans="1:88" s="3" customFormat="1" ht="11.25" customHeight="1">
      <c r="A118" s="48">
        <v>1996</v>
      </c>
      <c r="B118" s="411">
        <v>-9</v>
      </c>
      <c r="C118" s="418">
        <v>-9</v>
      </c>
      <c r="D118" s="418">
        <v>-9</v>
      </c>
      <c r="E118" s="418">
        <v>-9</v>
      </c>
      <c r="F118" s="418">
        <v>-9</v>
      </c>
      <c r="G118" s="418">
        <v>-9</v>
      </c>
      <c r="H118" s="418">
        <v>-9</v>
      </c>
      <c r="I118" s="418">
        <v>-9</v>
      </c>
      <c r="J118" s="418">
        <v>-9</v>
      </c>
      <c r="K118" s="275"/>
      <c r="L118" s="14"/>
      <c r="M118" s="16">
        <v>1996</v>
      </c>
      <c r="N118" s="150">
        <f t="shared" si="143"/>
        <v>3.2574135595042679E-2</v>
      </c>
      <c r="O118" s="151">
        <f t="shared" si="155"/>
        <v>7.737210030090759E-2</v>
      </c>
      <c r="P118" s="151">
        <f t="shared" si="156"/>
        <v>0.11267586568324825</v>
      </c>
      <c r="Q118" s="151">
        <f t="shared" si="157"/>
        <v>0.1164071377591735</v>
      </c>
      <c r="R118" s="151">
        <f t="shared" si="158"/>
        <v>0.2741830933947918</v>
      </c>
      <c r="S118" s="151">
        <f t="shared" si="159"/>
        <v>0.26598615206794968</v>
      </c>
      <c r="T118" s="151">
        <f t="shared" si="160"/>
        <v>2.2535660833484517E-2</v>
      </c>
      <c r="U118" s="151">
        <f t="shared" si="161"/>
        <v>4.2763974686196088E-3</v>
      </c>
      <c r="V118" s="152">
        <f t="shared" si="162"/>
        <v>9.3989456896782578E-2</v>
      </c>
      <c r="W118" s="214">
        <f t="shared" si="145"/>
        <v>531.81637411498332</v>
      </c>
      <c r="X118" s="163"/>
      <c r="Y118" s="165"/>
      <c r="Z118" s="16">
        <v>1996</v>
      </c>
      <c r="AA118" s="192"/>
      <c r="AB118" s="193"/>
      <c r="AC118" s="193"/>
      <c r="AD118" s="193"/>
      <c r="AE118" s="193"/>
      <c r="AF118" s="193"/>
      <c r="AG118" s="193"/>
      <c r="AH118" s="193"/>
      <c r="AI118" s="152"/>
      <c r="AJ118" s="223"/>
      <c r="AK118" s="207">
        <v>0</v>
      </c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5"/>
      <c r="CC118" s="5"/>
      <c r="CD118" s="5"/>
      <c r="CE118" s="5"/>
      <c r="CF118" s="5"/>
      <c r="CG118" s="5"/>
      <c r="CH118" s="5"/>
      <c r="CI118" s="5"/>
      <c r="CJ118" s="5"/>
    </row>
    <row r="119" spans="1:88" s="3" customFormat="1" ht="11.25" customHeight="1">
      <c r="A119" s="48">
        <v>1997</v>
      </c>
      <c r="B119" s="399">
        <v>0.12509999999999999</v>
      </c>
      <c r="C119" s="400">
        <v>7.0000000000000007E-2</v>
      </c>
      <c r="D119" s="400">
        <v>0.14899999999999999</v>
      </c>
      <c r="E119" s="400">
        <v>0.12</v>
      </c>
      <c r="F119" s="400">
        <v>9.0999999999999998E-2</v>
      </c>
      <c r="G119" s="400">
        <v>0.17100000000000001</v>
      </c>
      <c r="H119" s="400">
        <v>0.13800000000000001</v>
      </c>
      <c r="I119" s="400">
        <v>5.1999999999999998E-2</v>
      </c>
      <c r="J119" s="410">
        <v>8.2000000000000003E-2</v>
      </c>
      <c r="K119" s="275"/>
      <c r="L119" s="14"/>
      <c r="M119" s="16">
        <v>1997</v>
      </c>
      <c r="N119" s="150">
        <f t="shared" si="143"/>
        <v>6.3242919873596759E-2</v>
      </c>
      <c r="O119" s="151">
        <f t="shared" si="155"/>
        <v>6.6692975728784298E-2</v>
      </c>
      <c r="P119" s="151">
        <f t="shared" si="156"/>
        <v>0.12910433540789593</v>
      </c>
      <c r="Q119" s="151">
        <f t="shared" si="157"/>
        <v>0.14067895926916338</v>
      </c>
      <c r="R119" s="151">
        <f t="shared" si="158"/>
        <v>0.12863886609981318</v>
      </c>
      <c r="S119" s="151">
        <f t="shared" si="159"/>
        <v>0.2067012474269124</v>
      </c>
      <c r="T119" s="151">
        <f t="shared" si="160"/>
        <v>0.19151305985690217</v>
      </c>
      <c r="U119" s="151">
        <f t="shared" si="161"/>
        <v>1.3383868321864964E-2</v>
      </c>
      <c r="V119" s="152">
        <f t="shared" si="162"/>
        <v>6.0043768015066848E-2</v>
      </c>
      <c r="W119" s="214">
        <f t="shared" si="145"/>
        <v>484.68064182566724</v>
      </c>
      <c r="X119" s="163"/>
      <c r="Y119" s="165"/>
      <c r="Z119" s="16">
        <v>1997</v>
      </c>
      <c r="AA119" s="192">
        <f t="shared" ref="AA119:AI119" si="174">B119-N119</f>
        <v>6.185708012640323E-2</v>
      </c>
      <c r="AB119" s="193">
        <f t="shared" si="174"/>
        <v>3.3070242712157083E-3</v>
      </c>
      <c r="AC119" s="193">
        <f t="shared" si="174"/>
        <v>1.9895664592104068E-2</v>
      </c>
      <c r="AD119" s="193">
        <f t="shared" si="174"/>
        <v>-2.0678959269163383E-2</v>
      </c>
      <c r="AE119" s="193">
        <f t="shared" si="174"/>
        <v>-3.7638866099813179E-2</v>
      </c>
      <c r="AF119" s="193">
        <f t="shared" si="174"/>
        <v>-3.5701247426912386E-2</v>
      </c>
      <c r="AG119" s="193">
        <f t="shared" si="174"/>
        <v>-5.3513059856902162E-2</v>
      </c>
      <c r="AH119" s="193">
        <f t="shared" si="174"/>
        <v>3.8616131678135032E-2</v>
      </c>
      <c r="AI119" s="152">
        <f t="shared" si="174"/>
        <v>2.1956231984933156E-2</v>
      </c>
      <c r="AJ119" s="223">
        <f>SUMSQ(AA119:AI119)</f>
        <v>1.2188884230436842E-2</v>
      </c>
      <c r="AK119" s="207">
        <v>1</v>
      </c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5"/>
      <c r="CC119" s="5"/>
      <c r="CD119" s="5"/>
      <c r="CE119" s="5"/>
      <c r="CF119" s="5"/>
      <c r="CG119" s="5"/>
      <c r="CH119" s="5"/>
      <c r="CI119" s="5"/>
      <c r="CJ119" s="5"/>
    </row>
    <row r="120" spans="1:88" s="3" customFormat="1" ht="11.25" customHeight="1">
      <c r="A120" s="48">
        <v>1998</v>
      </c>
      <c r="B120" s="412">
        <v>-9</v>
      </c>
      <c r="C120" s="413">
        <v>-9</v>
      </c>
      <c r="D120" s="413">
        <v>-9</v>
      </c>
      <c r="E120" s="413">
        <v>-9</v>
      </c>
      <c r="F120" s="413">
        <v>-9</v>
      </c>
      <c r="G120" s="413">
        <v>-9</v>
      </c>
      <c r="H120" s="413">
        <v>-9</v>
      </c>
      <c r="I120" s="413">
        <v>-9</v>
      </c>
      <c r="J120" s="414">
        <v>-9</v>
      </c>
      <c r="K120" s="275"/>
      <c r="L120" s="14"/>
      <c r="M120" s="16">
        <v>1998</v>
      </c>
      <c r="N120" s="150">
        <f t="shared" si="143"/>
        <v>1.510038059839266E-2</v>
      </c>
      <c r="O120" s="151">
        <f t="shared" si="155"/>
        <v>0.13143192775165599</v>
      </c>
      <c r="P120" s="151">
        <f t="shared" si="156"/>
        <v>0.1126191934676342</v>
      </c>
      <c r="Q120" s="151">
        <f t="shared" si="157"/>
        <v>0.16218501726701481</v>
      </c>
      <c r="R120" s="151">
        <f t="shared" si="158"/>
        <v>0.15527245434546685</v>
      </c>
      <c r="S120" s="151">
        <f t="shared" si="159"/>
        <v>9.687209164052428E-2</v>
      </c>
      <c r="T120" s="151">
        <f t="shared" si="160"/>
        <v>0.14799517978204768</v>
      </c>
      <c r="U120" s="151">
        <f t="shared" si="161"/>
        <v>0.13504541822169769</v>
      </c>
      <c r="V120" s="152">
        <f t="shared" si="162"/>
        <v>4.3478336925565651E-2</v>
      </c>
      <c r="W120" s="214">
        <f t="shared" si="145"/>
        <v>434.44524898942518</v>
      </c>
      <c r="X120" s="163"/>
      <c r="Y120" s="165"/>
      <c r="Z120" s="16">
        <v>1998</v>
      </c>
      <c r="AA120" s="192"/>
      <c r="AB120" s="193"/>
      <c r="AC120" s="193"/>
      <c r="AD120" s="193"/>
      <c r="AE120" s="193"/>
      <c r="AF120" s="193"/>
      <c r="AG120" s="193"/>
      <c r="AH120" s="193"/>
      <c r="AI120" s="152"/>
      <c r="AJ120" s="223"/>
      <c r="AK120" s="207">
        <v>0</v>
      </c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5"/>
      <c r="CC120" s="5"/>
      <c r="CD120" s="5"/>
      <c r="CE120" s="5"/>
      <c r="CF120" s="5"/>
      <c r="CG120" s="5"/>
      <c r="CH120" s="5"/>
      <c r="CI120" s="5"/>
      <c r="CJ120" s="5"/>
    </row>
    <row r="121" spans="1:88" s="3" customFormat="1" ht="11.25" customHeight="1">
      <c r="A121" s="48">
        <v>1999</v>
      </c>
      <c r="B121" s="401">
        <v>5.0000000000000001E-3</v>
      </c>
      <c r="C121" s="402">
        <v>1.7000000000000001E-2</v>
      </c>
      <c r="D121" s="402">
        <v>0.182</v>
      </c>
      <c r="E121" s="402">
        <v>0.109</v>
      </c>
      <c r="F121" s="402">
        <v>0.129</v>
      </c>
      <c r="G121" s="402">
        <v>0.105</v>
      </c>
      <c r="H121" s="402">
        <v>7.0999999999999994E-2</v>
      </c>
      <c r="I121" s="402">
        <v>0.14499999999999999</v>
      </c>
      <c r="J121" s="410">
        <v>0.23500000000000001</v>
      </c>
      <c r="K121" s="275"/>
      <c r="L121" s="14"/>
      <c r="M121" s="16">
        <v>1999</v>
      </c>
      <c r="N121" s="150">
        <f t="shared" si="143"/>
        <v>1.7210511233550801E-2</v>
      </c>
      <c r="O121" s="151">
        <f t="shared" si="155"/>
        <v>3.1595905451210195E-2</v>
      </c>
      <c r="P121" s="151">
        <f t="shared" si="156"/>
        <v>0.22363168061101615</v>
      </c>
      <c r="Q121" s="151">
        <f t="shared" si="157"/>
        <v>0.14252879475423635</v>
      </c>
      <c r="R121" s="151">
        <f t="shared" si="158"/>
        <v>0.17827845275518417</v>
      </c>
      <c r="S121" s="151">
        <f t="shared" si="159"/>
        <v>0.11602872365624198</v>
      </c>
      <c r="T121" s="151">
        <f t="shared" si="160"/>
        <v>6.9015958952365064E-2</v>
      </c>
      <c r="U121" s="151">
        <f t="shared" si="161"/>
        <v>0.10519306932302283</v>
      </c>
      <c r="V121" s="152">
        <f t="shared" si="162"/>
        <v>0.11651690326317241</v>
      </c>
      <c r="W121" s="214">
        <f t="shared" si="145"/>
        <v>386.97779892817772</v>
      </c>
      <c r="X121" s="163"/>
      <c r="Y121" s="165"/>
      <c r="Z121" s="16">
        <v>1999</v>
      </c>
      <c r="AA121" s="194">
        <f t="shared" ref="AA121:AI121" si="175">B121-N121</f>
        <v>-1.2210511233550801E-2</v>
      </c>
      <c r="AB121" s="195">
        <f t="shared" si="175"/>
        <v>-1.4595905451210194E-2</v>
      </c>
      <c r="AC121" s="195">
        <f t="shared" si="175"/>
        <v>-4.1631680611016159E-2</v>
      </c>
      <c r="AD121" s="195">
        <f t="shared" si="175"/>
        <v>-3.3528794754236355E-2</v>
      </c>
      <c r="AE121" s="195">
        <f t="shared" si="175"/>
        <v>-4.9278452755184166E-2</v>
      </c>
      <c r="AF121" s="195">
        <f t="shared" si="175"/>
        <v>-1.1028723656241982E-2</v>
      </c>
      <c r="AG121" s="195">
        <f t="shared" si="175"/>
        <v>1.9840410476349296E-3</v>
      </c>
      <c r="AH121" s="195">
        <f t="shared" si="175"/>
        <v>3.9806930676977159E-2</v>
      </c>
      <c r="AI121" s="152">
        <f t="shared" si="175"/>
        <v>0.11848309673682761</v>
      </c>
      <c r="AJ121" s="223">
        <f>SUMSQ(AA121:AI121)</f>
        <v>2.1396284961274187E-2</v>
      </c>
      <c r="AK121" s="207">
        <v>1</v>
      </c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5"/>
      <c r="CC121" s="5"/>
      <c r="CD121" s="5"/>
      <c r="CE121" s="5"/>
      <c r="CF121" s="5"/>
      <c r="CG121" s="5"/>
      <c r="CH121" s="5"/>
      <c r="CI121" s="5"/>
      <c r="CJ121" s="5"/>
    </row>
    <row r="122" spans="1:88" s="3" customFormat="1" ht="11.25" customHeight="1">
      <c r="A122" s="48">
        <v>2000</v>
      </c>
      <c r="B122" s="412">
        <v>-9</v>
      </c>
      <c r="C122" s="413">
        <v>-9</v>
      </c>
      <c r="D122" s="413">
        <v>-9</v>
      </c>
      <c r="E122" s="413">
        <v>-9</v>
      </c>
      <c r="F122" s="413">
        <v>-9</v>
      </c>
      <c r="G122" s="413">
        <v>-9</v>
      </c>
      <c r="H122" s="413">
        <v>-9</v>
      </c>
      <c r="I122" s="413">
        <v>-9</v>
      </c>
      <c r="J122" s="414">
        <v>-9</v>
      </c>
      <c r="K122" s="275"/>
      <c r="L122" s="14"/>
      <c r="M122" s="16">
        <v>2000</v>
      </c>
      <c r="N122" s="150">
        <f t="shared" si="143"/>
        <v>0.10148901776218672</v>
      </c>
      <c r="O122" s="151">
        <f t="shared" si="155"/>
        <v>3.4437754472171671E-2</v>
      </c>
      <c r="P122" s="151">
        <f t="shared" si="156"/>
        <v>5.1384602843237301E-2</v>
      </c>
      <c r="Q122" s="151">
        <f t="shared" si="157"/>
        <v>0.27029350427936005</v>
      </c>
      <c r="R122" s="151">
        <f t="shared" si="158"/>
        <v>0.15109225482844479</v>
      </c>
      <c r="S122" s="151">
        <f t="shared" si="159"/>
        <v>0.12715319899890012</v>
      </c>
      <c r="T122" s="151">
        <f t="shared" si="160"/>
        <v>7.9253130061513383E-2</v>
      </c>
      <c r="U122" s="151">
        <f t="shared" si="161"/>
        <v>4.5531520121395566E-2</v>
      </c>
      <c r="V122" s="152">
        <f t="shared" si="162"/>
        <v>0.13936501663279044</v>
      </c>
      <c r="W122" s="214">
        <f t="shared" si="145"/>
        <v>360.28475040781194</v>
      </c>
      <c r="X122" s="163"/>
      <c r="Y122" s="165"/>
      <c r="Z122" s="16">
        <v>2000</v>
      </c>
      <c r="AA122" s="194"/>
      <c r="AB122" s="195"/>
      <c r="AC122" s="195"/>
      <c r="AD122" s="195"/>
      <c r="AE122" s="195"/>
      <c r="AF122" s="195"/>
      <c r="AG122" s="195"/>
      <c r="AH122" s="195"/>
      <c r="AI122" s="152"/>
      <c r="AJ122" s="223"/>
      <c r="AK122" s="207">
        <v>0</v>
      </c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5"/>
      <c r="CC122" s="5"/>
      <c r="CD122" s="5"/>
      <c r="CE122" s="5"/>
      <c r="CF122" s="5"/>
      <c r="CG122" s="5"/>
      <c r="CH122" s="5"/>
      <c r="CI122" s="5"/>
      <c r="CJ122" s="5"/>
    </row>
    <row r="123" spans="1:88" s="3" customFormat="1" ht="11.25" customHeight="1">
      <c r="A123" s="250" t="s">
        <v>117</v>
      </c>
      <c r="B123" s="401">
        <v>0.105</v>
      </c>
      <c r="C123" s="402">
        <v>0.33600000000000002</v>
      </c>
      <c r="D123" s="402">
        <v>6.2E-2</v>
      </c>
      <c r="E123" s="402">
        <v>3.5999999999999997E-2</v>
      </c>
      <c r="F123" s="402">
        <v>0.22500000000000001</v>
      </c>
      <c r="G123" s="402">
        <v>5.8999999999999997E-2</v>
      </c>
      <c r="H123" s="402">
        <v>5.8999999999999997E-2</v>
      </c>
      <c r="I123" s="402">
        <v>3.9E-2</v>
      </c>
      <c r="J123" s="410">
        <v>0.08</v>
      </c>
      <c r="K123" s="275"/>
      <c r="L123" s="14"/>
      <c r="M123" s="16">
        <v>2001</v>
      </c>
      <c r="N123" s="150">
        <f t="shared" si="143"/>
        <v>0.14145914256451544</v>
      </c>
      <c r="O123" s="151">
        <f t="shared" si="155"/>
        <v>0.18111542760839189</v>
      </c>
      <c r="P123" s="151">
        <f t="shared" si="156"/>
        <v>4.992721628098145E-2</v>
      </c>
      <c r="Q123" s="151">
        <f t="shared" si="157"/>
        <v>5.5302318291653246E-2</v>
      </c>
      <c r="R123" s="151">
        <f t="shared" si="158"/>
        <v>0.25261944448304441</v>
      </c>
      <c r="S123" s="151">
        <f t="shared" si="159"/>
        <v>9.4320171795393953E-2</v>
      </c>
      <c r="T123" s="151">
        <f t="shared" si="160"/>
        <v>7.6007808553712336E-2</v>
      </c>
      <c r="U123" s="151">
        <f t="shared" si="161"/>
        <v>4.7090152280393462E-2</v>
      </c>
      <c r="V123" s="152">
        <f t="shared" si="162"/>
        <v>0.10215831814191374</v>
      </c>
      <c r="W123" s="214">
        <f t="shared" si="145"/>
        <v>375.96688841959656</v>
      </c>
      <c r="X123" s="163"/>
      <c r="Y123" s="165"/>
      <c r="Z123" s="16">
        <v>2001</v>
      </c>
      <c r="AA123" s="194">
        <f t="shared" ref="AA123:AI123" si="176">B123-N123</f>
        <v>-3.6459142564515448E-2</v>
      </c>
      <c r="AB123" s="195">
        <f t="shared" si="176"/>
        <v>0.15488457239160813</v>
      </c>
      <c r="AC123" s="195">
        <f t="shared" si="176"/>
        <v>1.207278371901855E-2</v>
      </c>
      <c r="AD123" s="195">
        <f t="shared" si="176"/>
        <v>-1.9302318291653249E-2</v>
      </c>
      <c r="AE123" s="195">
        <f t="shared" si="176"/>
        <v>-2.7619444483044403E-2</v>
      </c>
      <c r="AF123" s="195">
        <f t="shared" si="176"/>
        <v>-3.5320171795393956E-2</v>
      </c>
      <c r="AG123" s="195">
        <f t="shared" si="176"/>
        <v>-1.7007808553712339E-2</v>
      </c>
      <c r="AH123" s="195">
        <f t="shared" si="176"/>
        <v>-8.0901522803934617E-3</v>
      </c>
      <c r="AI123" s="152">
        <f t="shared" si="176"/>
        <v>-2.2158318141913741E-2</v>
      </c>
      <c r="AJ123" s="223">
        <f>SUMSQ(AA123:AI123)</f>
        <v>2.8692886867435517E-2</v>
      </c>
      <c r="AK123" s="207">
        <v>1</v>
      </c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5"/>
      <c r="CC123" s="5"/>
      <c r="CD123" s="5"/>
      <c r="CE123" s="5"/>
      <c r="CF123" s="5"/>
      <c r="CG123" s="5"/>
      <c r="CH123" s="5"/>
      <c r="CI123" s="5"/>
      <c r="CJ123" s="5"/>
    </row>
    <row r="124" spans="1:88" s="3" customFormat="1" ht="11.25" customHeight="1">
      <c r="A124" s="48">
        <v>2002</v>
      </c>
      <c r="B124" s="412">
        <v>-9</v>
      </c>
      <c r="C124" s="413">
        <v>-9</v>
      </c>
      <c r="D124" s="413">
        <v>-9</v>
      </c>
      <c r="E124" s="413">
        <v>-9</v>
      </c>
      <c r="F124" s="413">
        <v>-9</v>
      </c>
      <c r="G124" s="413">
        <v>-9</v>
      </c>
      <c r="H124" s="413">
        <v>-9</v>
      </c>
      <c r="I124" s="413">
        <v>-9</v>
      </c>
      <c r="J124" s="414">
        <v>-9</v>
      </c>
      <c r="K124" s="275"/>
      <c r="L124" s="14"/>
      <c r="M124" s="16">
        <v>2002</v>
      </c>
      <c r="N124" s="150">
        <f t="shared" si="143"/>
        <v>5.5545140450315889E-2</v>
      </c>
      <c r="O124" s="151">
        <f t="shared" si="155"/>
        <v>0.25035240462124908</v>
      </c>
      <c r="P124" s="151">
        <f t="shared" si="156"/>
        <v>0.26016977453372009</v>
      </c>
      <c r="Q124" s="151">
        <f t="shared" si="157"/>
        <v>5.319049380096335E-2</v>
      </c>
      <c r="R124" s="151">
        <f t="shared" si="158"/>
        <v>5.0663155186851515E-2</v>
      </c>
      <c r="S124" s="151">
        <f t="shared" si="159"/>
        <v>0.14802183579216185</v>
      </c>
      <c r="T124" s="151">
        <f t="shared" si="160"/>
        <v>5.5061394500904026E-2</v>
      </c>
      <c r="U124" s="151">
        <f t="shared" si="161"/>
        <v>4.2272368491784916E-2</v>
      </c>
      <c r="V124" s="152">
        <f t="shared" si="162"/>
        <v>8.4723432622049233E-2</v>
      </c>
      <c r="W124" s="214">
        <f t="shared" si="145"/>
        <v>395.47670843518864</v>
      </c>
      <c r="X124" s="163"/>
      <c r="Y124" s="165"/>
      <c r="Z124" s="16">
        <v>2002</v>
      </c>
      <c r="AA124" s="194"/>
      <c r="AB124" s="195"/>
      <c r="AC124" s="195"/>
      <c r="AD124" s="195"/>
      <c r="AE124" s="195"/>
      <c r="AF124" s="195"/>
      <c r="AG124" s="195"/>
      <c r="AH124" s="195"/>
      <c r="AI124" s="152"/>
      <c r="AJ124" s="223"/>
      <c r="AK124" s="207">
        <v>0</v>
      </c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5"/>
      <c r="CC124" s="5"/>
      <c r="CD124" s="5"/>
      <c r="CE124" s="5"/>
      <c r="CF124" s="5"/>
      <c r="CG124" s="5"/>
      <c r="CH124" s="5"/>
      <c r="CI124" s="5"/>
      <c r="CJ124" s="5"/>
    </row>
    <row r="125" spans="1:88" s="3" customFormat="1" ht="11.25" customHeight="1">
      <c r="A125" s="48">
        <v>2003</v>
      </c>
      <c r="B125" s="412">
        <v>-9</v>
      </c>
      <c r="C125" s="413">
        <v>-9</v>
      </c>
      <c r="D125" s="413">
        <v>-9</v>
      </c>
      <c r="E125" s="413">
        <v>-9</v>
      </c>
      <c r="F125" s="413">
        <v>-9</v>
      </c>
      <c r="G125" s="413">
        <v>-9</v>
      </c>
      <c r="H125" s="413">
        <v>-9</v>
      </c>
      <c r="I125" s="413">
        <v>-9</v>
      </c>
      <c r="J125" s="414">
        <v>-9</v>
      </c>
      <c r="K125" s="24"/>
      <c r="L125" s="14"/>
      <c r="M125" s="16">
        <v>2003</v>
      </c>
      <c r="N125" s="150">
        <f t="shared" si="143"/>
        <v>1.7785111635994603E-2</v>
      </c>
      <c r="O125" s="151">
        <f t="shared" si="155"/>
        <v>9.5176090714924222E-2</v>
      </c>
      <c r="P125" s="151">
        <f t="shared" si="156"/>
        <v>0.34950554493362218</v>
      </c>
      <c r="Q125" s="151">
        <f t="shared" si="157"/>
        <v>0.27045185179482334</v>
      </c>
      <c r="R125" s="151">
        <f t="shared" si="158"/>
        <v>4.8066812861093676E-2</v>
      </c>
      <c r="S125" s="151">
        <f t="shared" si="159"/>
        <v>2.9668797900029412E-2</v>
      </c>
      <c r="T125" s="151">
        <f t="shared" si="160"/>
        <v>8.5554684356741337E-2</v>
      </c>
      <c r="U125" s="151">
        <f t="shared" si="161"/>
        <v>3.1068246301686583E-2</v>
      </c>
      <c r="V125" s="152">
        <f t="shared" si="162"/>
        <v>7.272285950108455E-2</v>
      </c>
      <c r="W125" s="214">
        <f t="shared" si="145"/>
        <v>431.39192403356992</v>
      </c>
      <c r="X125" s="163"/>
      <c r="Y125" s="165"/>
      <c r="Z125" s="16">
        <v>2003</v>
      </c>
      <c r="AA125" s="194"/>
      <c r="AB125" s="195"/>
      <c r="AC125" s="195"/>
      <c r="AD125" s="195"/>
      <c r="AE125" s="195"/>
      <c r="AF125" s="195"/>
      <c r="AG125" s="195"/>
      <c r="AH125" s="195"/>
      <c r="AI125" s="152"/>
      <c r="AJ125" s="223"/>
      <c r="AK125" s="207">
        <v>0</v>
      </c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5"/>
      <c r="CC125" s="5"/>
      <c r="CD125" s="5"/>
      <c r="CE125" s="5"/>
      <c r="CF125" s="5"/>
      <c r="CG125" s="5"/>
      <c r="CH125" s="5"/>
      <c r="CI125" s="5"/>
      <c r="CJ125" s="5"/>
    </row>
    <row r="126" spans="1:88" s="3" customFormat="1" ht="11.25" customHeight="1">
      <c r="A126" s="48">
        <v>2004</v>
      </c>
      <c r="B126" s="415">
        <v>-9</v>
      </c>
      <c r="C126" s="416">
        <v>-9</v>
      </c>
      <c r="D126" s="416">
        <v>-9</v>
      </c>
      <c r="E126" s="416">
        <v>-9</v>
      </c>
      <c r="F126" s="416">
        <v>-9</v>
      </c>
      <c r="G126" s="416">
        <v>-9</v>
      </c>
      <c r="H126" s="416">
        <v>-9</v>
      </c>
      <c r="I126" s="416">
        <v>-9</v>
      </c>
      <c r="J126" s="414">
        <v>-9</v>
      </c>
      <c r="K126" s="24"/>
      <c r="L126" s="14"/>
      <c r="M126" s="16">
        <v>2004</v>
      </c>
      <c r="N126" s="150">
        <f t="shared" si="143"/>
        <v>1.7508616009179703E-2</v>
      </c>
      <c r="O126" s="151">
        <f t="shared" si="155"/>
        <v>3.2581494552959431E-2</v>
      </c>
      <c r="P126" s="151">
        <f t="shared" si="156"/>
        <v>0.1419692248829735</v>
      </c>
      <c r="Q126" s="151">
        <f t="shared" si="157"/>
        <v>0.38718534111877667</v>
      </c>
      <c r="R126" s="151">
        <f t="shared" si="158"/>
        <v>0.25891034046530936</v>
      </c>
      <c r="S126" s="151">
        <f t="shared" si="159"/>
        <v>3.0155631094166267E-2</v>
      </c>
      <c r="T126" s="151">
        <f t="shared" si="160"/>
        <v>1.6833351824188866E-2</v>
      </c>
      <c r="U126" s="151">
        <f t="shared" si="161"/>
        <v>5.2079999814315867E-2</v>
      </c>
      <c r="V126" s="152">
        <f t="shared" si="162"/>
        <v>6.2776000238130236E-2</v>
      </c>
      <c r="W126" s="214">
        <f t="shared" si="145"/>
        <v>440.0100058746653</v>
      </c>
      <c r="X126" s="163"/>
      <c r="Y126" s="165"/>
      <c r="Z126" s="16">
        <v>2004</v>
      </c>
      <c r="AA126" s="150"/>
      <c r="AB126" s="151"/>
      <c r="AC126" s="151"/>
      <c r="AD126" s="151"/>
      <c r="AE126" s="151"/>
      <c r="AF126" s="151"/>
      <c r="AG126" s="151"/>
      <c r="AH126" s="151"/>
      <c r="AI126" s="152"/>
      <c r="AJ126" s="223"/>
      <c r="AK126" s="207">
        <v>0</v>
      </c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5"/>
      <c r="CC126" s="5"/>
      <c r="CD126" s="5"/>
      <c r="CE126" s="5"/>
      <c r="CF126" s="5"/>
      <c r="CG126" s="5"/>
      <c r="CH126" s="5"/>
      <c r="CI126" s="5"/>
      <c r="CJ126" s="5"/>
    </row>
    <row r="127" spans="1:88" s="3" customFormat="1" ht="11.25" customHeight="1">
      <c r="A127" s="48">
        <v>2005</v>
      </c>
      <c r="B127" s="395">
        <v>1.6200891049007696E-3</v>
      </c>
      <c r="C127" s="396">
        <v>5.2652895909275008E-3</v>
      </c>
      <c r="D127" s="396">
        <v>9.7205346294046164E-3</v>
      </c>
      <c r="E127" s="396">
        <v>0.1324422843256379</v>
      </c>
      <c r="F127" s="396">
        <v>0.44268934791413528</v>
      </c>
      <c r="G127" s="396">
        <v>0.20251113811259619</v>
      </c>
      <c r="H127" s="396">
        <v>5.7513163223977329E-2</v>
      </c>
      <c r="I127" s="396">
        <v>5.4272985014175781E-2</v>
      </c>
      <c r="J127" s="410">
        <v>9.3964098825435396E-2</v>
      </c>
      <c r="K127" s="23"/>
      <c r="L127" s="14"/>
      <c r="M127" s="16">
        <v>2005</v>
      </c>
      <c r="N127" s="150">
        <f t="shared" si="143"/>
        <v>4.208792481985741E-2</v>
      </c>
      <c r="O127" s="151">
        <f t="shared" si="155"/>
        <v>3.4472579373476857E-2</v>
      </c>
      <c r="P127" s="151">
        <f t="shared" si="156"/>
        <v>5.2308285291924099E-2</v>
      </c>
      <c r="Q127" s="151">
        <f t="shared" si="157"/>
        <v>0.17032588233269325</v>
      </c>
      <c r="R127" s="151">
        <f t="shared" si="158"/>
        <v>0.41092756626262594</v>
      </c>
      <c r="S127" s="151">
        <f t="shared" si="159"/>
        <v>0.18634760110303314</v>
      </c>
      <c r="T127" s="151">
        <f t="shared" si="160"/>
        <v>1.9388394093169583E-2</v>
      </c>
      <c r="U127" s="151">
        <f t="shared" si="161"/>
        <v>8.7078463942879339E-3</v>
      </c>
      <c r="V127" s="152">
        <f t="shared" si="162"/>
        <v>7.5433920328931606E-2</v>
      </c>
      <c r="W127" s="214">
        <f t="shared" si="145"/>
        <v>417.82621864317719</v>
      </c>
      <c r="X127" s="163"/>
      <c r="Y127" s="165"/>
      <c r="Z127" s="16">
        <v>2005</v>
      </c>
      <c r="AA127" s="150">
        <f t="shared" ref="AA127:AI132" si="177">B127-N127</f>
        <v>-4.0467835714956643E-2</v>
      </c>
      <c r="AB127" s="151">
        <f t="shared" si="177"/>
        <v>-2.9207289782549356E-2</v>
      </c>
      <c r="AC127" s="151">
        <f t="shared" si="177"/>
        <v>-4.2587750662519484E-2</v>
      </c>
      <c r="AD127" s="151">
        <f t="shared" si="177"/>
        <v>-3.7883598007055347E-2</v>
      </c>
      <c r="AE127" s="151">
        <f t="shared" si="177"/>
        <v>3.1761781651509335E-2</v>
      </c>
      <c r="AF127" s="151">
        <f t="shared" si="177"/>
        <v>1.616353700956305E-2</v>
      </c>
      <c r="AG127" s="151">
        <f t="shared" si="177"/>
        <v>3.8124769130807742E-2</v>
      </c>
      <c r="AH127" s="151">
        <f t="shared" si="177"/>
        <v>4.5565138619887847E-2</v>
      </c>
      <c r="AI127" s="152">
        <f t="shared" si="177"/>
        <v>1.8530178496503791E-2</v>
      </c>
      <c r="AJ127" s="223">
        <f t="shared" ref="AJ127:AJ132" si="178">SUMSQ(AA127:AI127)</f>
        <v>1.0882713104524577E-2</v>
      </c>
      <c r="AK127" s="207">
        <v>1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5"/>
      <c r="CC127" s="5"/>
      <c r="CD127" s="5"/>
      <c r="CE127" s="5"/>
      <c r="CF127" s="5"/>
      <c r="CG127" s="5"/>
      <c r="CH127" s="5"/>
      <c r="CI127" s="5"/>
      <c r="CJ127" s="5"/>
    </row>
    <row r="128" spans="1:88" s="3" customFormat="1" ht="11.25" customHeight="1">
      <c r="A128" s="16">
        <v>2006</v>
      </c>
      <c r="B128" s="395">
        <v>5.9101123595505616E-2</v>
      </c>
      <c r="C128" s="396">
        <v>0.13235955056179774</v>
      </c>
      <c r="D128" s="396">
        <v>5.303370786516854E-2</v>
      </c>
      <c r="E128" s="396">
        <v>4.7191011235955059E-2</v>
      </c>
      <c r="F128" s="396">
        <v>0.22786516853932584</v>
      </c>
      <c r="G128" s="396">
        <v>0.24292134831460674</v>
      </c>
      <c r="H128" s="396">
        <v>0.1348314606741573</v>
      </c>
      <c r="I128" s="396">
        <v>2.1123595505617977E-2</v>
      </c>
      <c r="J128" s="410">
        <v>8.0449438202247203E-2</v>
      </c>
      <c r="K128" s="23"/>
      <c r="L128" s="7"/>
      <c r="M128" s="16">
        <v>2006</v>
      </c>
      <c r="N128" s="150">
        <f t="shared" si="143"/>
        <v>4.8071038739140544E-2</v>
      </c>
      <c r="O128" s="151">
        <f t="shared" si="155"/>
        <v>9.1693816126110606E-2</v>
      </c>
      <c r="P128" s="151">
        <f t="shared" si="156"/>
        <v>6.1113619663409807E-2</v>
      </c>
      <c r="Q128" s="151">
        <f t="shared" si="157"/>
        <v>6.8999352950885162E-2</v>
      </c>
      <c r="R128" s="151">
        <f t="shared" si="158"/>
        <v>0.19702842576537172</v>
      </c>
      <c r="S128" s="151">
        <f t="shared" si="159"/>
        <v>0.32147445256909235</v>
      </c>
      <c r="T128" s="151">
        <f t="shared" si="160"/>
        <v>0.13849590930874348</v>
      </c>
      <c r="U128" s="151">
        <f t="shared" si="161"/>
        <v>1.2911441625400893E-2</v>
      </c>
      <c r="V128" s="152">
        <f t="shared" si="162"/>
        <v>6.0211943251845285E-2</v>
      </c>
      <c r="W128" s="214">
        <f t="shared" si="145"/>
        <v>358.22891252566797</v>
      </c>
      <c r="X128" s="163"/>
      <c r="Y128" s="165"/>
      <c r="Z128" s="16">
        <v>2006</v>
      </c>
      <c r="AA128" s="150">
        <f t="shared" si="177"/>
        <v>1.1030084856365072E-2</v>
      </c>
      <c r="AB128" s="151">
        <f t="shared" si="177"/>
        <v>4.0665734435687134E-2</v>
      </c>
      <c r="AC128" s="151">
        <f t="shared" si="177"/>
        <v>-8.0799117982412669E-3</v>
      </c>
      <c r="AD128" s="151">
        <f t="shared" si="177"/>
        <v>-2.1808341714930103E-2</v>
      </c>
      <c r="AE128" s="151">
        <f t="shared" si="177"/>
        <v>3.0836742773954123E-2</v>
      </c>
      <c r="AF128" s="151">
        <f t="shared" si="177"/>
        <v>-7.8553104254485612E-2</v>
      </c>
      <c r="AG128" s="151">
        <f t="shared" si="177"/>
        <v>-3.664448634586176E-3</v>
      </c>
      <c r="AH128" s="151">
        <f t="shared" si="177"/>
        <v>8.2121538802170831E-3</v>
      </c>
      <c r="AI128" s="152">
        <f t="shared" si="177"/>
        <v>2.0237494950401919E-2</v>
      </c>
      <c r="AJ128" s="223">
        <f t="shared" si="178"/>
        <v>9.9281722220934884E-3</v>
      </c>
      <c r="AK128" s="207">
        <v>1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5"/>
      <c r="CC128" s="5"/>
      <c r="CD128" s="5"/>
      <c r="CE128" s="5"/>
      <c r="CF128" s="5"/>
      <c r="CG128" s="5"/>
      <c r="CH128" s="5"/>
      <c r="CI128" s="5"/>
      <c r="CJ128" s="5"/>
    </row>
    <row r="129" spans="1:91" s="3" customFormat="1" ht="11.25" customHeight="1">
      <c r="A129" s="16">
        <v>2007</v>
      </c>
      <c r="B129" s="395">
        <v>1.5740285292670929E-2</v>
      </c>
      <c r="C129" s="396">
        <v>0.11559272011805213</v>
      </c>
      <c r="D129" s="396">
        <v>0.19773733398917856</v>
      </c>
      <c r="E129" s="396">
        <v>6.246925725528775E-2</v>
      </c>
      <c r="F129" s="396">
        <v>9.247417609444171E-2</v>
      </c>
      <c r="G129" s="396">
        <v>0.20216428922774227</v>
      </c>
      <c r="H129" s="396">
        <v>0.19872110181997049</v>
      </c>
      <c r="I129" s="396">
        <v>6.0993605509099852E-2</v>
      </c>
      <c r="J129" s="410">
        <v>5.4107230693556323E-2</v>
      </c>
      <c r="K129" s="23"/>
      <c r="L129" s="7"/>
      <c r="M129" s="16">
        <v>2007</v>
      </c>
      <c r="N129" s="150">
        <f t="shared" si="143"/>
        <v>5.5446847271166333E-2</v>
      </c>
      <c r="O129" s="151">
        <f t="shared" si="155"/>
        <v>0.10285637758132772</v>
      </c>
      <c r="P129" s="151">
        <f t="shared" si="156"/>
        <v>0.15828372830895907</v>
      </c>
      <c r="Q129" s="151">
        <f t="shared" si="157"/>
        <v>7.8391773210667481E-2</v>
      </c>
      <c r="R129" s="151">
        <f t="shared" si="158"/>
        <v>7.6613355564354876E-2</v>
      </c>
      <c r="S129" s="151">
        <f t="shared" si="159"/>
        <v>0.14198266322138331</v>
      </c>
      <c r="T129" s="151">
        <f t="shared" si="160"/>
        <v>0.23524269144777479</v>
      </c>
      <c r="U129" s="151">
        <f t="shared" si="161"/>
        <v>9.9805736135468351E-2</v>
      </c>
      <c r="V129" s="152">
        <f t="shared" si="162"/>
        <v>5.1376827258898132E-2</v>
      </c>
      <c r="W129" s="214">
        <f t="shared" si="145"/>
        <v>311.30395764002759</v>
      </c>
      <c r="X129" s="163"/>
      <c r="Y129" s="165"/>
      <c r="Z129" s="16">
        <v>2007</v>
      </c>
      <c r="AA129" s="150">
        <f t="shared" si="177"/>
        <v>-3.9706561978495404E-2</v>
      </c>
      <c r="AB129" s="151">
        <f t="shared" si="177"/>
        <v>1.2736342536724413E-2</v>
      </c>
      <c r="AC129" s="151">
        <f t="shared" si="177"/>
        <v>3.9453605680219495E-2</v>
      </c>
      <c r="AD129" s="151">
        <f t="shared" si="177"/>
        <v>-1.5922515955379732E-2</v>
      </c>
      <c r="AE129" s="151">
        <f t="shared" si="177"/>
        <v>1.5860820530086833E-2</v>
      </c>
      <c r="AF129" s="151">
        <f t="shared" si="177"/>
        <v>6.0181626006358957E-2</v>
      </c>
      <c r="AG129" s="151">
        <f t="shared" si="177"/>
        <v>-3.6521589627804302E-2</v>
      </c>
      <c r="AH129" s="151">
        <f t="shared" si="177"/>
        <v>-3.8812130626368499E-2</v>
      </c>
      <c r="AI129" s="152">
        <f t="shared" si="177"/>
        <v>2.7304034346581907E-3</v>
      </c>
      <c r="AJ129" s="223">
        <f t="shared" si="178"/>
        <v>1.0269995833157354E-2</v>
      </c>
      <c r="AK129" s="207">
        <v>1</v>
      </c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5"/>
      <c r="CC129" s="5"/>
      <c r="CD129" s="5"/>
      <c r="CE129" s="5"/>
      <c r="CF129" s="5"/>
      <c r="CG129" s="5"/>
      <c r="CH129" s="5"/>
      <c r="CI129" s="5"/>
      <c r="CJ129" s="5"/>
    </row>
    <row r="130" spans="1:91" s="3" customFormat="1" ht="11.25" customHeight="1">
      <c r="A130" s="16">
        <v>2008</v>
      </c>
      <c r="B130" s="395">
        <v>0.11180720301782392</v>
      </c>
      <c r="C130" s="396">
        <v>0.12568770557172451</v>
      </c>
      <c r="D130" s="396">
        <v>0.17186983751374604</v>
      </c>
      <c r="E130" s="396">
        <v>0.16474943798077518</v>
      </c>
      <c r="F130" s="396">
        <v>7.4436698140816202E-2</v>
      </c>
      <c r="G130" s="396">
        <v>5.3414501272676364E-2</v>
      </c>
      <c r="H130" s="396">
        <v>8.6252281314327467E-2</v>
      </c>
      <c r="I130" s="396">
        <v>0.12729615753231507</v>
      </c>
      <c r="J130" s="410">
        <v>8.2399963494137529E-2</v>
      </c>
      <c r="K130" s="23"/>
      <c r="L130" s="7"/>
      <c r="M130" s="16">
        <v>2008</v>
      </c>
      <c r="N130" s="150">
        <f t="shared" si="143"/>
        <v>9.6940869947498232E-2</v>
      </c>
      <c r="O130" s="151">
        <f t="shared" si="155"/>
        <v>0.10361769309684715</v>
      </c>
      <c r="P130" s="151">
        <f t="shared" si="156"/>
        <v>0.15634759362178469</v>
      </c>
      <c r="Q130" s="151">
        <f t="shared" si="157"/>
        <v>0.17863735143938894</v>
      </c>
      <c r="R130" s="151">
        <f t="shared" si="158"/>
        <v>7.7898029786116582E-2</v>
      </c>
      <c r="S130" s="151">
        <f t="shared" si="159"/>
        <v>5.1065307663959135E-2</v>
      </c>
      <c r="T130" s="151">
        <f t="shared" si="160"/>
        <v>8.9243277406526281E-2</v>
      </c>
      <c r="U130" s="151">
        <f t="shared" si="161"/>
        <v>0.14932730694107715</v>
      </c>
      <c r="V130" s="152">
        <f t="shared" si="162"/>
        <v>9.6922570096801844E-2</v>
      </c>
      <c r="W130" s="214">
        <f t="shared" si="145"/>
        <v>311.09559356989945</v>
      </c>
      <c r="X130" s="163"/>
      <c r="Y130" s="165"/>
      <c r="Z130" s="16">
        <v>2008</v>
      </c>
      <c r="AA130" s="150">
        <f t="shared" si="177"/>
        <v>1.4866333070325685E-2</v>
      </c>
      <c r="AB130" s="151">
        <f t="shared" si="177"/>
        <v>2.207001247487736E-2</v>
      </c>
      <c r="AC130" s="151">
        <f t="shared" si="177"/>
        <v>1.5522243891961357E-2</v>
      </c>
      <c r="AD130" s="151">
        <f t="shared" si="177"/>
        <v>-1.388791345861376E-2</v>
      </c>
      <c r="AE130" s="151">
        <f t="shared" si="177"/>
        <v>-3.4613316453003806E-3</v>
      </c>
      <c r="AF130" s="151">
        <f t="shared" si="177"/>
        <v>2.3491936087172288E-3</v>
      </c>
      <c r="AG130" s="151">
        <f t="shared" si="177"/>
        <v>-2.9909960921988138E-3</v>
      </c>
      <c r="AH130" s="151">
        <f t="shared" si="177"/>
        <v>-2.203114940876208E-2</v>
      </c>
      <c r="AI130" s="152">
        <f t="shared" si="177"/>
        <v>-1.4522606602664315E-2</v>
      </c>
      <c r="AJ130" s="223">
        <f t="shared" si="178"/>
        <v>1.8646307370750695E-3</v>
      </c>
      <c r="AK130" s="207">
        <v>1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5"/>
      <c r="CC130" s="5"/>
      <c r="CD130" s="5"/>
      <c r="CE130" s="5"/>
      <c r="CF130" s="5"/>
      <c r="CG130" s="5"/>
      <c r="CH130" s="5"/>
      <c r="CI130" s="5"/>
      <c r="CJ130" s="5"/>
    </row>
    <row r="131" spans="1:91" s="3" customFormat="1" ht="11.25" customHeight="1">
      <c r="A131" s="16">
        <v>2009</v>
      </c>
      <c r="B131" s="395">
        <v>0.17567800079052248</v>
      </c>
      <c r="C131" s="396">
        <v>0.20729985031057885</v>
      </c>
      <c r="D131" s="396">
        <v>0.15879379916331876</v>
      </c>
      <c r="E131" s="396">
        <v>0.13536384902337745</v>
      </c>
      <c r="F131" s="396">
        <v>0.10019372690006575</v>
      </c>
      <c r="G131" s="396">
        <v>4.28194074605232E-2</v>
      </c>
      <c r="H131" s="396">
        <v>3.7469270120291137E-2</v>
      </c>
      <c r="I131" s="396">
        <v>4.6889453846065965E-2</v>
      </c>
      <c r="J131" s="410">
        <v>9.1312212913015098E-2</v>
      </c>
      <c r="K131" s="23"/>
      <c r="L131" s="7"/>
      <c r="M131" s="16">
        <v>2009</v>
      </c>
      <c r="N131" s="150">
        <f t="shared" si="143"/>
        <v>0.14884003774599705</v>
      </c>
      <c r="O131" s="151">
        <f t="shared" si="155"/>
        <v>0.16045811709498464</v>
      </c>
      <c r="P131" s="151">
        <f t="shared" si="156"/>
        <v>0.13880426812875565</v>
      </c>
      <c r="Q131" s="151">
        <f t="shared" si="157"/>
        <v>0.1528237590663008</v>
      </c>
      <c r="R131" s="151">
        <f t="shared" si="158"/>
        <v>0.15096214512834119</v>
      </c>
      <c r="S131" s="151">
        <f t="shared" si="159"/>
        <v>4.3507648032821027E-2</v>
      </c>
      <c r="T131" s="151">
        <f t="shared" si="160"/>
        <v>2.6073588749904314E-2</v>
      </c>
      <c r="U131" s="151">
        <f t="shared" si="161"/>
        <v>4.6119451822463728E-2</v>
      </c>
      <c r="V131" s="152">
        <f t="shared" si="162"/>
        <v>0.13241098423043168</v>
      </c>
      <c r="W131" s="214">
        <f t="shared" si="145"/>
        <v>350.26671670223004</v>
      </c>
      <c r="X131" s="163"/>
      <c r="Y131" s="165"/>
      <c r="Z131" s="16">
        <v>2009</v>
      </c>
      <c r="AA131" s="150">
        <f t="shared" si="177"/>
        <v>2.6837963044525431E-2</v>
      </c>
      <c r="AB131" s="151">
        <f t="shared" si="177"/>
        <v>4.6841733215594206E-2</v>
      </c>
      <c r="AC131" s="151">
        <f t="shared" si="177"/>
        <v>1.9989531034563107E-2</v>
      </c>
      <c r="AD131" s="151">
        <f t="shared" si="177"/>
        <v>-1.7459910042923354E-2</v>
      </c>
      <c r="AE131" s="151">
        <f t="shared" si="177"/>
        <v>-5.0768418228275436E-2</v>
      </c>
      <c r="AF131" s="151">
        <f t="shared" si="177"/>
        <v>-6.8824057229782687E-4</v>
      </c>
      <c r="AG131" s="151">
        <f t="shared" si="177"/>
        <v>1.1395681370386823E-2</v>
      </c>
      <c r="AH131" s="151">
        <f t="shared" si="177"/>
        <v>7.7000202360223702E-4</v>
      </c>
      <c r="AI131" s="152">
        <f t="shared" si="177"/>
        <v>-4.1098771317416585E-2</v>
      </c>
      <c r="AJ131" s="223">
        <f t="shared" si="178"/>
        <v>8.0163234660084355E-3</v>
      </c>
      <c r="AK131" s="207">
        <v>1</v>
      </c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5"/>
      <c r="CC131" s="5"/>
      <c r="CD131" s="5"/>
      <c r="CE131" s="5"/>
      <c r="CF131" s="5"/>
      <c r="CG131" s="5"/>
      <c r="CH131" s="5"/>
      <c r="CI131" s="5"/>
      <c r="CJ131" s="5"/>
    </row>
    <row r="132" spans="1:91" s="3" customFormat="1" ht="11.25" customHeight="1">
      <c r="A132" s="16">
        <v>2010</v>
      </c>
      <c r="B132" s="403">
        <v>2.5035070860909815E-2</v>
      </c>
      <c r="C132" s="404">
        <v>0.24758805387349855</v>
      </c>
      <c r="D132" s="404">
        <v>0.21850224961533832</v>
      </c>
      <c r="E132" s="404">
        <v>0.13077777254128126</v>
      </c>
      <c r="F132" s="404">
        <v>0.11097999308366498</v>
      </c>
      <c r="G132" s="404">
        <v>8.5458960666076639E-2</v>
      </c>
      <c r="H132" s="404">
        <v>5.5420130551661485E-2</v>
      </c>
      <c r="I132" s="404">
        <v>4.5591658276321612E-2</v>
      </c>
      <c r="J132" s="410">
        <v>8.0646110531247192E-2</v>
      </c>
      <c r="K132" s="23"/>
      <c r="L132" s="7"/>
      <c r="M132" s="16">
        <v>2010</v>
      </c>
      <c r="N132" s="150">
        <f t="shared" si="143"/>
        <v>9.1822720188063631E-2</v>
      </c>
      <c r="O132" s="151">
        <f t="shared" si="155"/>
        <v>0.23417268551183607</v>
      </c>
      <c r="P132" s="151">
        <f t="shared" si="156"/>
        <v>0.20516553246810168</v>
      </c>
      <c r="Q132" s="151">
        <f t="shared" si="157"/>
        <v>0.13156569912768759</v>
      </c>
      <c r="R132" s="151">
        <f t="shared" si="158"/>
        <v>0.12648599011388892</v>
      </c>
      <c r="S132" s="151">
        <f t="shared" si="159"/>
        <v>8.4377159871899046E-2</v>
      </c>
      <c r="T132" s="151">
        <f t="shared" si="160"/>
        <v>2.2477844137833179E-2</v>
      </c>
      <c r="U132" s="151">
        <f t="shared" si="161"/>
        <v>1.2478037800217145E-2</v>
      </c>
      <c r="V132" s="152">
        <f t="shared" si="162"/>
        <v>9.1454330780472687E-2</v>
      </c>
      <c r="W132" s="214">
        <f t="shared" si="145"/>
        <v>415.62586862293233</v>
      </c>
      <c r="X132" s="163"/>
      <c r="Y132" s="165"/>
      <c r="Z132" s="16">
        <v>2010</v>
      </c>
      <c r="AA132" s="155">
        <f t="shared" si="177"/>
        <v>-6.6787649327153809E-2</v>
      </c>
      <c r="AB132" s="156">
        <f t="shared" si="177"/>
        <v>1.3415368361662489E-2</v>
      </c>
      <c r="AC132" s="156">
        <f t="shared" si="177"/>
        <v>1.3336717147236637E-2</v>
      </c>
      <c r="AD132" s="156">
        <f t="shared" si="177"/>
        <v>-7.8792658640633451E-4</v>
      </c>
      <c r="AE132" s="156">
        <f t="shared" si="177"/>
        <v>-1.5505997030223942E-2</v>
      </c>
      <c r="AF132" s="156">
        <f t="shared" si="177"/>
        <v>1.0818007941775926E-3</v>
      </c>
      <c r="AG132" s="156">
        <f t="shared" si="177"/>
        <v>3.2942286413828306E-2</v>
      </c>
      <c r="AH132" s="156">
        <f t="shared" si="177"/>
        <v>3.3113620476104465E-2</v>
      </c>
      <c r="AI132" s="152">
        <f t="shared" si="177"/>
        <v>-1.0808220249225495E-2</v>
      </c>
      <c r="AJ132" s="223">
        <f t="shared" si="178"/>
        <v>7.3591810205184717E-3</v>
      </c>
      <c r="AK132" s="207">
        <v>1</v>
      </c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5"/>
      <c r="CC132" s="5"/>
      <c r="CD132" s="5"/>
      <c r="CE132" s="5"/>
      <c r="CF132" s="5"/>
      <c r="CG132" s="5"/>
      <c r="CH132" s="5"/>
      <c r="CI132" s="5"/>
      <c r="CJ132" s="5"/>
    </row>
    <row r="133" spans="1:91" s="3" customFormat="1" ht="11.25" customHeight="1">
      <c r="A133" s="16">
        <v>2011</v>
      </c>
      <c r="B133" s="415">
        <v>-9</v>
      </c>
      <c r="C133" s="416">
        <v>-9</v>
      </c>
      <c r="D133" s="416">
        <v>-9</v>
      </c>
      <c r="E133" s="416">
        <v>-9</v>
      </c>
      <c r="F133" s="416">
        <v>-9</v>
      </c>
      <c r="G133" s="416">
        <v>-9</v>
      </c>
      <c r="H133" s="416">
        <v>-9</v>
      </c>
      <c r="I133" s="416">
        <v>-9</v>
      </c>
      <c r="J133" s="414">
        <v>-9</v>
      </c>
      <c r="K133" s="23"/>
      <c r="L133" s="7"/>
      <c r="M133" s="16">
        <v>2011</v>
      </c>
      <c r="N133" s="150">
        <f t="shared" si="143"/>
        <v>6.738680256055786E-2</v>
      </c>
      <c r="O133" s="151">
        <f t="shared" si="155"/>
        <v>0.14881247649327714</v>
      </c>
      <c r="P133" s="151">
        <f t="shared" si="156"/>
        <v>0.30700097800705667</v>
      </c>
      <c r="Q133" s="151">
        <f t="shared" si="157"/>
        <v>0.19716781130907876</v>
      </c>
      <c r="R133" s="151">
        <f t="shared" si="158"/>
        <v>0.10559919522896975</v>
      </c>
      <c r="S133" s="151">
        <f t="shared" si="159"/>
        <v>6.7224826007634991E-2</v>
      </c>
      <c r="T133" s="151">
        <f t="shared" si="160"/>
        <v>4.3799744950792717E-2</v>
      </c>
      <c r="U133" s="151">
        <f t="shared" si="161"/>
        <v>1.0301766763215158E-2</v>
      </c>
      <c r="V133" s="152">
        <f t="shared" si="162"/>
        <v>5.2706398679416795E-2</v>
      </c>
      <c r="W133" s="214">
        <f t="shared" si="145"/>
        <v>477.95528340923005</v>
      </c>
      <c r="X133" s="163"/>
      <c r="Y133" s="165"/>
      <c r="Z133" s="16">
        <v>2011</v>
      </c>
      <c r="AA133" s="155"/>
      <c r="AB133" s="156"/>
      <c r="AC133" s="156"/>
      <c r="AD133" s="156"/>
      <c r="AE133" s="156"/>
      <c r="AF133" s="156"/>
      <c r="AG133" s="156"/>
      <c r="AH133" s="156"/>
      <c r="AI133" s="152"/>
      <c r="AJ133" s="223"/>
      <c r="AK133" s="207">
        <v>0</v>
      </c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5"/>
      <c r="CC133" s="5"/>
      <c r="CD133" s="5"/>
      <c r="CE133" s="5"/>
      <c r="CF133" s="5"/>
      <c r="CG133" s="5"/>
      <c r="CH133" s="5"/>
      <c r="CI133" s="5"/>
      <c r="CJ133" s="5"/>
    </row>
    <row r="134" spans="1:91" s="3" customFormat="1" ht="11.25" customHeight="1">
      <c r="A134" s="16">
        <v>2012</v>
      </c>
      <c r="B134" s="405">
        <v>6.3824285865826539E-3</v>
      </c>
      <c r="C134" s="406">
        <v>8.8153911643540472E-2</v>
      </c>
      <c r="D134" s="406">
        <v>0.19334927879219049</v>
      </c>
      <c r="E134" s="406">
        <v>0.37846122185680803</v>
      </c>
      <c r="F134" s="406">
        <v>0.16240801319871906</v>
      </c>
      <c r="G134" s="406">
        <v>7.8776467046937651E-2</v>
      </c>
      <c r="H134" s="406">
        <v>4.4638732290965197E-2</v>
      </c>
      <c r="I134" s="406">
        <v>2.3129438293720897E-2</v>
      </c>
      <c r="J134" s="410">
        <v>2.424228366293868E-2</v>
      </c>
      <c r="K134" s="23"/>
      <c r="L134" s="7"/>
      <c r="M134" s="16">
        <v>2012</v>
      </c>
      <c r="N134" s="150">
        <f t="shared" si="143"/>
        <v>3.635346915704174E-2</v>
      </c>
      <c r="O134" s="151">
        <f t="shared" si="155"/>
        <v>0.11312120866165219</v>
      </c>
      <c r="P134" s="151">
        <f t="shared" si="156"/>
        <v>0.20310606616571369</v>
      </c>
      <c r="Q134" s="151">
        <f t="shared" si="157"/>
        <v>0.31119109039166537</v>
      </c>
      <c r="R134" s="151">
        <f t="shared" si="158"/>
        <v>0.17519534085517466</v>
      </c>
      <c r="S134" s="151">
        <f t="shared" si="159"/>
        <v>6.2791454889182988E-2</v>
      </c>
      <c r="T134" s="151">
        <f t="shared" si="160"/>
        <v>3.861318072960921E-2</v>
      </c>
      <c r="U134" s="151">
        <f t="shared" si="161"/>
        <v>2.4801061322695151E-2</v>
      </c>
      <c r="V134" s="152">
        <f t="shared" si="162"/>
        <v>3.4827127827265228E-2</v>
      </c>
      <c r="W134" s="214">
        <f t="shared" si="145"/>
        <v>531.64105039086792</v>
      </c>
      <c r="X134" s="163"/>
      <c r="Y134" s="165"/>
      <c r="Z134" s="16">
        <v>2012</v>
      </c>
      <c r="AA134" s="157">
        <f t="shared" ref="AA134:AI137" si="179">B134-N134</f>
        <v>-2.9971040570459087E-2</v>
      </c>
      <c r="AB134" s="158">
        <f t="shared" si="179"/>
        <v>-2.496729701811172E-2</v>
      </c>
      <c r="AC134" s="158">
        <f t="shared" si="179"/>
        <v>-9.7567873735232014E-3</v>
      </c>
      <c r="AD134" s="158">
        <f t="shared" si="179"/>
        <v>6.7270131465142657E-2</v>
      </c>
      <c r="AE134" s="158">
        <f t="shared" si="179"/>
        <v>-1.2787327656455599E-2</v>
      </c>
      <c r="AF134" s="158">
        <f t="shared" si="179"/>
        <v>1.5985012157754663E-2</v>
      </c>
      <c r="AG134" s="158">
        <f t="shared" si="179"/>
        <v>6.0255515613559865E-3</v>
      </c>
      <c r="AH134" s="158">
        <f t="shared" si="179"/>
        <v>-1.6716230289742541E-3</v>
      </c>
      <c r="AI134" s="152">
        <f t="shared" si="179"/>
        <v>-1.0584844164326548E-2</v>
      </c>
      <c r="AJ134" s="223">
        <f>SUMSQ(AA134:AI134)</f>
        <v>6.7122715638861848E-3</v>
      </c>
      <c r="AK134" s="207">
        <v>1</v>
      </c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5"/>
      <c r="CC134" s="5"/>
      <c r="CD134" s="5"/>
      <c r="CE134" s="5"/>
      <c r="CF134" s="5"/>
      <c r="CG134" s="5"/>
      <c r="CH134" s="5"/>
      <c r="CI134" s="5"/>
      <c r="CJ134" s="5"/>
    </row>
    <row r="135" spans="1:91" s="3" customFormat="1" ht="11.25" customHeight="1">
      <c r="A135" s="16">
        <v>2013</v>
      </c>
      <c r="B135" s="403">
        <v>1.9907033025463642E-3</v>
      </c>
      <c r="C135" s="404">
        <v>2.5425774087165766E-2</v>
      </c>
      <c r="D135" s="404">
        <v>0.11724006566125186</v>
      </c>
      <c r="E135" s="404">
        <v>0.27220788518590733</v>
      </c>
      <c r="F135" s="404">
        <v>0.29318528064973987</v>
      </c>
      <c r="G135" s="404">
        <v>0.13984671366445575</v>
      </c>
      <c r="H135" s="404">
        <v>7.2285616607463743E-2</v>
      </c>
      <c r="I135" s="404">
        <v>3.8355046504776315E-2</v>
      </c>
      <c r="J135" s="410">
        <v>3.9462914336693064E-2</v>
      </c>
      <c r="K135" s="23"/>
      <c r="L135" s="7"/>
      <c r="M135" s="16">
        <v>2013</v>
      </c>
      <c r="N135" s="150">
        <f t="shared" si="143"/>
        <v>4.1609744084488642E-2</v>
      </c>
      <c r="O135" s="151">
        <f t="shared" si="155"/>
        <v>6.4150742379441114E-2</v>
      </c>
      <c r="P135" s="151">
        <f t="shared" si="156"/>
        <v>0.16301041111655071</v>
      </c>
      <c r="Q135" s="151">
        <f t="shared" si="157"/>
        <v>0.21933213391127221</v>
      </c>
      <c r="R135" s="151">
        <f t="shared" si="158"/>
        <v>0.29853799485721966</v>
      </c>
      <c r="S135" s="151">
        <f t="shared" si="159"/>
        <v>0.11461987604042641</v>
      </c>
      <c r="T135" s="151">
        <f t="shared" si="160"/>
        <v>3.8995118472438701E-2</v>
      </c>
      <c r="U135" s="151">
        <f t="shared" si="161"/>
        <v>2.3582805718613393E-2</v>
      </c>
      <c r="V135" s="152">
        <f t="shared" si="162"/>
        <v>3.6161173419549067E-2</v>
      </c>
      <c r="W135" s="214">
        <f t="shared" si="145"/>
        <v>563.74293247795435</v>
      </c>
      <c r="X135" s="163"/>
      <c r="Y135" s="165"/>
      <c r="Z135" s="16">
        <v>2013</v>
      </c>
      <c r="AA135" s="155">
        <f t="shared" si="179"/>
        <v>-3.9619040781942276E-2</v>
      </c>
      <c r="AB135" s="156">
        <f t="shared" si="179"/>
        <v>-3.8724968292275348E-2</v>
      </c>
      <c r="AC135" s="156">
        <f t="shared" si="179"/>
        <v>-4.5770345455298844E-2</v>
      </c>
      <c r="AD135" s="156">
        <f t="shared" si="179"/>
        <v>5.2875751274635119E-2</v>
      </c>
      <c r="AE135" s="156">
        <f t="shared" si="179"/>
        <v>-5.3527142074797918E-3</v>
      </c>
      <c r="AF135" s="156">
        <f t="shared" si="179"/>
        <v>2.5226837624029344E-2</v>
      </c>
      <c r="AG135" s="156">
        <f t="shared" si="179"/>
        <v>3.3290498135025041E-2</v>
      </c>
      <c r="AH135" s="156">
        <f t="shared" si="179"/>
        <v>1.4772240786162922E-2</v>
      </c>
      <c r="AI135" s="152">
        <f t="shared" si="179"/>
        <v>3.3017409171439971E-3</v>
      </c>
      <c r="AJ135" s="223">
        <f>SUMSQ(AA135:AI135)</f>
        <v>9.9624839005759309E-3</v>
      </c>
      <c r="AK135" s="207">
        <v>1</v>
      </c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5"/>
      <c r="CC135" s="5"/>
      <c r="CD135" s="5"/>
      <c r="CE135" s="5"/>
      <c r="CF135" s="5"/>
      <c r="CG135" s="5"/>
      <c r="CH135" s="5"/>
      <c r="CI135" s="5"/>
      <c r="CJ135" s="5"/>
    </row>
    <row r="136" spans="1:91" s="3" customFormat="1" ht="11.25" customHeight="1">
      <c r="A136" s="16">
        <v>2014</v>
      </c>
      <c r="B136" s="403">
        <v>1.1156519911251663E-2</v>
      </c>
      <c r="C136" s="404">
        <v>6.1892878106837877E-2</v>
      </c>
      <c r="D136" s="404">
        <v>0.11094040969931593</v>
      </c>
      <c r="E136" s="404">
        <v>0.25408606648059029</v>
      </c>
      <c r="F136" s="404">
        <v>0.2700968092255106</v>
      </c>
      <c r="G136" s="404">
        <v>0.17419409585507839</v>
      </c>
      <c r="H136" s="404">
        <v>6.6498091646427157E-2</v>
      </c>
      <c r="I136" s="404">
        <v>3.0049649585858065E-2</v>
      </c>
      <c r="J136" s="410">
        <v>2.1085479489130324E-2</v>
      </c>
      <c r="K136" s="23"/>
      <c r="L136" s="7"/>
      <c r="M136" s="16">
        <v>2014</v>
      </c>
      <c r="N136" s="150">
        <f t="shared" si="143"/>
        <v>3.1397174107265835E-2</v>
      </c>
      <c r="O136" s="151">
        <f t="shared" si="155"/>
        <v>8.2582666370917476E-2</v>
      </c>
      <c r="P136" s="151">
        <f t="shared" si="156"/>
        <v>0.10366587723782023</v>
      </c>
      <c r="Q136" s="151">
        <f t="shared" si="157"/>
        <v>0.19611620029966267</v>
      </c>
      <c r="R136" s="151">
        <f t="shared" si="158"/>
        <v>0.23042407389028763</v>
      </c>
      <c r="S136" s="151">
        <f t="shared" si="159"/>
        <v>0.21433790069452482</v>
      </c>
      <c r="T136" s="151">
        <f t="shared" si="160"/>
        <v>7.8664236619321204E-2</v>
      </c>
      <c r="U136" s="151">
        <f t="shared" si="161"/>
        <v>2.4503322873785056E-2</v>
      </c>
      <c r="V136" s="152">
        <f t="shared" si="162"/>
        <v>3.8308547906415039E-2</v>
      </c>
      <c r="W136" s="214">
        <f t="shared" si="145"/>
        <v>530.84933238513781</v>
      </c>
      <c r="X136" s="163"/>
      <c r="Y136" s="165"/>
      <c r="Z136" s="16">
        <v>2014</v>
      </c>
      <c r="AA136" s="155">
        <f t="shared" si="179"/>
        <v>-2.0240654196014174E-2</v>
      </c>
      <c r="AB136" s="156">
        <f t="shared" si="179"/>
        <v>-2.0689788264079599E-2</v>
      </c>
      <c r="AC136" s="156">
        <f t="shared" si="179"/>
        <v>7.274532461495703E-3</v>
      </c>
      <c r="AD136" s="156">
        <f t="shared" si="179"/>
        <v>5.7969866180927615E-2</v>
      </c>
      <c r="AE136" s="156">
        <f t="shared" si="179"/>
        <v>3.9672735335222975E-2</v>
      </c>
      <c r="AF136" s="156">
        <f t="shared" si="179"/>
        <v>-4.0143804839446434E-2</v>
      </c>
      <c r="AG136" s="156">
        <f t="shared" si="179"/>
        <v>-1.2166144972894047E-2</v>
      </c>
      <c r="AH136" s="156">
        <f t="shared" si="179"/>
        <v>5.5463267120730089E-3</v>
      </c>
      <c r="AI136" s="152">
        <f t="shared" si="179"/>
        <v>-1.7223068417284715E-2</v>
      </c>
      <c r="AJ136" s="223">
        <f>SUMSQ(AA136:AI136)</f>
        <v>7.9120375334342952E-3</v>
      </c>
      <c r="AK136" s="207">
        <v>1</v>
      </c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5"/>
      <c r="CC136" s="5"/>
      <c r="CD136" s="5"/>
      <c r="CE136" s="5"/>
      <c r="CF136" s="5"/>
      <c r="CG136" s="5"/>
      <c r="CH136" s="5"/>
      <c r="CI136" s="5"/>
      <c r="CJ136" s="5"/>
    </row>
    <row r="137" spans="1:91" s="3" customFormat="1" ht="11.25" customHeight="1">
      <c r="A137" s="16">
        <v>2015</v>
      </c>
      <c r="B137" s="403">
        <v>8.9379600420609884E-3</v>
      </c>
      <c r="C137" s="404">
        <v>4.1184717840869259E-2</v>
      </c>
      <c r="D137" s="404">
        <v>0.13389414651244305</v>
      </c>
      <c r="E137" s="404">
        <v>0.11987381703470032</v>
      </c>
      <c r="F137" s="404">
        <v>0.23922187171398529</v>
      </c>
      <c r="G137" s="404">
        <v>0.21118121275849983</v>
      </c>
      <c r="H137" s="404">
        <v>0.17490361023484052</v>
      </c>
      <c r="I137" s="404">
        <v>4.9772169645986679E-2</v>
      </c>
      <c r="J137" s="410">
        <v>2.1030494216614092E-2</v>
      </c>
      <c r="K137" s="23"/>
      <c r="L137" s="7"/>
      <c r="M137" s="16">
        <v>2015</v>
      </c>
      <c r="N137" s="150">
        <f t="shared" si="143"/>
        <v>2.0696742550861378E-2</v>
      </c>
      <c r="O137" s="151">
        <f t="shared" si="155"/>
        <v>6.5123881086211158E-2</v>
      </c>
      <c r="P137" s="151">
        <f t="shared" si="156"/>
        <v>0.13920206180132891</v>
      </c>
      <c r="Q137" s="151">
        <f t="shared" si="157"/>
        <v>0.12900309047331482</v>
      </c>
      <c r="R137" s="151">
        <f t="shared" si="158"/>
        <v>0.21444630895788849</v>
      </c>
      <c r="S137" s="151">
        <f t="shared" si="159"/>
        <v>0.17048625959039237</v>
      </c>
      <c r="T137" s="151">
        <f t="shared" si="160"/>
        <v>0.15849650741386373</v>
      </c>
      <c r="U137" s="151">
        <f t="shared" si="161"/>
        <v>5.731771274038637E-2</v>
      </c>
      <c r="V137" s="152">
        <f t="shared" si="162"/>
        <v>4.5227435385752759E-2</v>
      </c>
      <c r="W137" s="214">
        <f t="shared" si="145"/>
        <v>477.97411507444616</v>
      </c>
      <c r="X137" s="163"/>
      <c r="Y137" s="165"/>
      <c r="Z137" s="16">
        <v>2015</v>
      </c>
      <c r="AA137" s="155">
        <f t="shared" si="179"/>
        <v>-1.175878250880039E-2</v>
      </c>
      <c r="AB137" s="156">
        <f t="shared" si="179"/>
        <v>-2.3939163245341899E-2</v>
      </c>
      <c r="AC137" s="156">
        <f t="shared" si="179"/>
        <v>-5.3079152888858561E-3</v>
      </c>
      <c r="AD137" s="156">
        <f t="shared" si="179"/>
        <v>-9.1292734386144991E-3</v>
      </c>
      <c r="AE137" s="156">
        <f t="shared" si="179"/>
        <v>2.4775562756096797E-2</v>
      </c>
      <c r="AF137" s="156">
        <f t="shared" si="179"/>
        <v>4.0694953168107451E-2</v>
      </c>
      <c r="AG137" s="156">
        <f t="shared" si="179"/>
        <v>1.6407102820976793E-2</v>
      </c>
      <c r="AH137" s="156">
        <f t="shared" si="179"/>
        <v>-7.5455430943996912E-3</v>
      </c>
      <c r="AI137" s="152">
        <f t="shared" si="179"/>
        <v>-2.4196941169138668E-2</v>
      </c>
      <c r="AJ137" s="223">
        <f>SUMSQ(AA137:AI137)</f>
        <v>4.0043980299534331E-3</v>
      </c>
      <c r="AK137" s="207">
        <v>1</v>
      </c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5"/>
      <c r="CC137" s="5"/>
      <c r="CD137" s="5"/>
      <c r="CE137" s="5"/>
      <c r="CF137" s="5"/>
      <c r="CG137" s="5"/>
      <c r="CH137" s="5"/>
      <c r="CI137" s="5"/>
      <c r="CJ137" s="5"/>
    </row>
    <row r="138" spans="1:91" s="290" customFormat="1" ht="11.25" customHeight="1">
      <c r="A138" s="300">
        <v>2016</v>
      </c>
      <c r="B138" s="415">
        <v>-9</v>
      </c>
      <c r="C138" s="416">
        <v>-9</v>
      </c>
      <c r="D138" s="416">
        <v>-9</v>
      </c>
      <c r="E138" s="416">
        <v>-9</v>
      </c>
      <c r="F138" s="416">
        <v>-9</v>
      </c>
      <c r="G138" s="416">
        <v>-9</v>
      </c>
      <c r="H138" s="416">
        <v>-9</v>
      </c>
      <c r="I138" s="416">
        <v>-9</v>
      </c>
      <c r="J138" s="414">
        <v>-9</v>
      </c>
      <c r="K138" s="305"/>
      <c r="L138" s="294"/>
      <c r="M138" s="300">
        <v>2016</v>
      </c>
      <c r="N138" s="150">
        <f t="shared" si="143"/>
        <v>1.3386851871668267E-2</v>
      </c>
      <c r="O138" s="151">
        <f t="shared" si="155"/>
        <v>4.4602039593783262E-2</v>
      </c>
      <c r="P138" s="151">
        <f t="shared" si="156"/>
        <v>0.11405923097882444</v>
      </c>
      <c r="Q138" s="151">
        <f t="shared" si="157"/>
        <v>0.18100111351725465</v>
      </c>
      <c r="R138" s="151">
        <f t="shared" si="158"/>
        <v>0.14790724313006912</v>
      </c>
      <c r="S138" s="151">
        <f t="shared" si="159"/>
        <v>0.16941191811150239</v>
      </c>
      <c r="T138" s="151">
        <f t="shared" si="160"/>
        <v>0.13174896001964398</v>
      </c>
      <c r="U138" s="151">
        <f t="shared" si="161"/>
        <v>0.12094242201230251</v>
      </c>
      <c r="V138" s="152">
        <f t="shared" si="162"/>
        <v>7.6940220764951342E-2</v>
      </c>
      <c r="W138" s="214">
        <f t="shared" si="145"/>
        <v>414.12034278000118</v>
      </c>
      <c r="X138" s="163"/>
      <c r="Y138" s="165"/>
      <c r="Z138" s="300">
        <v>2016</v>
      </c>
      <c r="AA138" s="155"/>
      <c r="AB138" s="156"/>
      <c r="AC138" s="156"/>
      <c r="AD138" s="156"/>
      <c r="AE138" s="156"/>
      <c r="AF138" s="156"/>
      <c r="AG138" s="156"/>
      <c r="AH138" s="156"/>
      <c r="AI138" s="152"/>
      <c r="AJ138" s="223"/>
      <c r="AK138" s="207">
        <v>0</v>
      </c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  <c r="AX138" s="294"/>
      <c r="AY138" s="294"/>
      <c r="AZ138" s="294"/>
      <c r="BA138" s="294"/>
      <c r="BB138" s="294"/>
      <c r="BC138" s="294"/>
      <c r="BD138" s="294"/>
      <c r="BE138" s="294"/>
      <c r="BF138" s="294"/>
      <c r="BG138" s="294"/>
      <c r="BH138" s="294"/>
      <c r="BI138" s="294"/>
      <c r="BJ138" s="294"/>
      <c r="BK138" s="294"/>
      <c r="BL138" s="294"/>
      <c r="BM138" s="294"/>
      <c r="BN138" s="294"/>
      <c r="BO138" s="294"/>
      <c r="BP138" s="294"/>
      <c r="BQ138" s="294"/>
      <c r="BR138" s="294"/>
      <c r="BS138" s="294"/>
      <c r="BT138" s="294"/>
      <c r="BU138" s="294"/>
      <c r="BV138" s="294"/>
      <c r="BW138" s="294"/>
      <c r="BX138" s="294"/>
      <c r="BY138" s="294"/>
      <c r="BZ138" s="294"/>
      <c r="CA138" s="294"/>
      <c r="CB138" s="292"/>
      <c r="CC138" s="292"/>
      <c r="CD138" s="292"/>
      <c r="CE138" s="292"/>
      <c r="CF138" s="292"/>
      <c r="CG138" s="292"/>
      <c r="CH138" s="292"/>
      <c r="CI138" s="292"/>
      <c r="CJ138" s="292"/>
    </row>
    <row r="139" spans="1:91" s="290" customFormat="1" ht="11.25" customHeight="1">
      <c r="A139" s="300">
        <v>2017</v>
      </c>
      <c r="B139" s="407">
        <f>[4]TotalRunBiomass!$Y$17</f>
        <v>6.4299971485600238E-2</v>
      </c>
      <c r="C139" s="407">
        <f>[4]TotalRunBiomass!$Y$18</f>
        <v>2.4807527801539782E-2</v>
      </c>
      <c r="D139" s="407">
        <f>[4]TotalRunBiomass!$Y$19</f>
        <v>6.6010835471913318E-2</v>
      </c>
      <c r="E139" s="407">
        <f>[4]TotalRunBiomass!$Y$20</f>
        <v>0.13929284288565727</v>
      </c>
      <c r="F139" s="407">
        <f>[4]TotalRunBiomass!$Y$21</f>
        <v>0.2023096663815227</v>
      </c>
      <c r="G139" s="407">
        <f>[4]TotalRunBiomass!$Y$22</f>
        <v>0.17864271457085829</v>
      </c>
      <c r="H139" s="407">
        <f>[4]TotalRunBiomass!$Y$23</f>
        <v>0.16794981465640149</v>
      </c>
      <c r="I139" s="407">
        <f>[4]TotalRunBiomass!$Y$24</f>
        <v>9.865982321072142E-2</v>
      </c>
      <c r="J139" s="417">
        <f>SUM([4]TotalRunBiomass!$Y$25:$Y$32)</f>
        <v>5.802680353578557E-2</v>
      </c>
      <c r="K139" s="305"/>
      <c r="L139" s="294"/>
      <c r="M139" s="300">
        <v>2017</v>
      </c>
      <c r="N139" s="150">
        <f t="shared" si="143"/>
        <v>5.1232249288624937E-2</v>
      </c>
      <c r="O139" s="151">
        <f t="shared" si="155"/>
        <v>2.8055120424796867E-2</v>
      </c>
      <c r="P139" s="151">
        <f t="shared" si="156"/>
        <v>7.617765553782066E-2</v>
      </c>
      <c r="Q139" s="151">
        <f t="shared" si="157"/>
        <v>0.1455214855457346</v>
      </c>
      <c r="R139" s="151">
        <f t="shared" si="158"/>
        <v>0.20514165956646876</v>
      </c>
      <c r="S139" s="151">
        <f t="shared" si="159"/>
        <v>0.11602501742959988</v>
      </c>
      <c r="T139" s="151">
        <f t="shared" si="160"/>
        <v>0.1303572492555049</v>
      </c>
      <c r="U139" s="151">
        <f t="shared" si="161"/>
        <v>0.10003027716832733</v>
      </c>
      <c r="V139" s="152">
        <f t="shared" si="162"/>
        <v>0.14745928578312192</v>
      </c>
      <c r="W139" s="214">
        <f t="shared" si="145"/>
        <v>369.35442242491365</v>
      </c>
      <c r="X139" s="163"/>
      <c r="Y139" s="165"/>
      <c r="Z139" s="300">
        <v>2017</v>
      </c>
      <c r="AA139" s="155">
        <f t="shared" ref="AA139" si="180">B139-N139</f>
        <v>1.3067722196975301E-2</v>
      </c>
      <c r="AB139" s="156">
        <f t="shared" ref="AB139" si="181">C139-O139</f>
        <v>-3.2475926232570854E-3</v>
      </c>
      <c r="AC139" s="156">
        <f t="shared" ref="AC139" si="182">D139-P139</f>
        <v>-1.0166820065907342E-2</v>
      </c>
      <c r="AD139" s="156">
        <f t="shared" ref="AD139" si="183">E139-Q139</f>
        <v>-6.2286426600773326E-3</v>
      </c>
      <c r="AE139" s="156">
        <f t="shared" ref="AE139" si="184">F139-R139</f>
        <v>-2.8319931849460633E-3</v>
      </c>
      <c r="AF139" s="156">
        <f t="shared" ref="AF139" si="185">G139-S139</f>
        <v>6.2617697141258408E-2</v>
      </c>
      <c r="AG139" s="156">
        <f t="shared" ref="AG139" si="186">H139-T139</f>
        <v>3.7592565400896588E-2</v>
      </c>
      <c r="AH139" s="156">
        <f t="shared" ref="AH139" si="187">I139-U139</f>
        <v>-1.3704539576059049E-3</v>
      </c>
      <c r="AI139" s="152">
        <f t="shared" ref="AI139" si="188">J139-V139</f>
        <v>-8.9432482247336353E-2</v>
      </c>
      <c r="AJ139" s="223">
        <f>SUMSQ(AA139:AI139)</f>
        <v>1.3665716619968106E-2</v>
      </c>
      <c r="AK139" s="207">
        <v>1</v>
      </c>
      <c r="AL139" s="294"/>
      <c r="AM139" s="294"/>
      <c r="AN139" s="294"/>
      <c r="AO139" s="294"/>
      <c r="AP139" s="294"/>
      <c r="AQ139" s="294"/>
      <c r="AR139" s="294"/>
      <c r="AS139" s="294"/>
      <c r="AT139" s="294"/>
      <c r="AU139" s="294"/>
      <c r="AV139" s="294"/>
      <c r="AW139" s="294"/>
      <c r="AX139" s="294"/>
      <c r="AY139" s="294"/>
      <c r="AZ139" s="294"/>
      <c r="BA139" s="294"/>
      <c r="BB139" s="294"/>
      <c r="BC139" s="294"/>
      <c r="BD139" s="294"/>
      <c r="BE139" s="294"/>
      <c r="BF139" s="294"/>
      <c r="BG139" s="294"/>
      <c r="BH139" s="294"/>
      <c r="BI139" s="294"/>
      <c r="BJ139" s="294"/>
      <c r="BK139" s="294"/>
      <c r="BL139" s="294"/>
      <c r="BM139" s="294"/>
      <c r="BN139" s="294"/>
      <c r="BO139" s="294"/>
      <c r="BP139" s="294"/>
      <c r="BQ139" s="294"/>
      <c r="BR139" s="294"/>
      <c r="BS139" s="294"/>
      <c r="BT139" s="294"/>
      <c r="BU139" s="294"/>
      <c r="BV139" s="294"/>
      <c r="BW139" s="294"/>
      <c r="BX139" s="294"/>
      <c r="BY139" s="294"/>
      <c r="BZ139" s="294"/>
      <c r="CA139" s="294"/>
      <c r="CB139" s="292"/>
      <c r="CC139" s="292"/>
      <c r="CD139" s="292"/>
      <c r="CE139" s="292"/>
      <c r="CF139" s="292"/>
      <c r="CG139" s="292"/>
      <c r="CH139" s="292"/>
      <c r="CI139" s="292"/>
      <c r="CJ139" s="292"/>
    </row>
    <row r="140" spans="1:91" s="3" customFormat="1" ht="12.75" thickBot="1">
      <c r="A140" s="300"/>
      <c r="B140" s="434"/>
      <c r="C140" s="434"/>
      <c r="D140" s="434"/>
      <c r="E140" s="434"/>
      <c r="F140" s="434"/>
      <c r="G140" s="434"/>
      <c r="H140" s="434"/>
      <c r="I140" s="434"/>
      <c r="J140" s="434"/>
      <c r="K140" s="294"/>
      <c r="L140" s="294"/>
      <c r="M140" s="300">
        <v>2018</v>
      </c>
      <c r="N140" s="419">
        <f t="shared" ref="N140" si="189">B307*B185/$W140</f>
        <v>6.5166053990521416E-2</v>
      </c>
      <c r="O140" s="385">
        <f t="shared" ref="O140" si="190">C307*C185/$W140</f>
        <v>0.10762705225286838</v>
      </c>
      <c r="P140" s="385">
        <f t="shared" ref="P140" si="191">D307*D185/$W140</f>
        <v>4.7903127507090477E-2</v>
      </c>
      <c r="Q140" s="385">
        <f t="shared" ref="Q140" si="192">E307*E185/$W140</f>
        <v>9.6557587825714358E-2</v>
      </c>
      <c r="R140" s="385">
        <f t="shared" ref="R140" si="193">F307*F185/$W140</f>
        <v>0.16247349328944669</v>
      </c>
      <c r="S140" s="385">
        <f t="shared" ref="S140" si="194">G307*G185/$W140</f>
        <v>0.15738193142150347</v>
      </c>
      <c r="T140" s="385">
        <f t="shared" ref="T140" si="195">H307*H185/$W140</f>
        <v>8.6479675975954878E-2</v>
      </c>
      <c r="U140" s="385">
        <f t="shared" ref="U140" si="196">I307*I185/$W140</f>
        <v>9.6253578462307532E-2</v>
      </c>
      <c r="V140" s="420">
        <f t="shared" ref="V140" si="197">J307*J185/$W140</f>
        <v>0.18015749927459268</v>
      </c>
      <c r="W140" s="214">
        <f t="shared" si="145"/>
        <v>328.27057231416535</v>
      </c>
      <c r="X140" s="119" t="s">
        <v>135</v>
      </c>
      <c r="Y140" s="14"/>
      <c r="Z140" s="16"/>
      <c r="AA140" s="121"/>
      <c r="AB140" s="121"/>
      <c r="AC140" s="121"/>
      <c r="AD140" s="121"/>
      <c r="AE140" s="121"/>
      <c r="AF140" s="121"/>
      <c r="AG140" s="121"/>
      <c r="AH140" s="115"/>
      <c r="AI140" s="115"/>
      <c r="AJ140" s="115"/>
      <c r="AK140" s="115"/>
      <c r="AL140" s="115"/>
      <c r="AM140" s="110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5"/>
      <c r="CF140" s="5"/>
      <c r="CG140" s="5"/>
      <c r="CH140" s="5"/>
      <c r="CI140" s="5"/>
      <c r="CJ140" s="5"/>
      <c r="CK140" s="5"/>
      <c r="CL140" s="5"/>
      <c r="CM140" s="5"/>
    </row>
    <row r="141" spans="1:91" s="3" customFormat="1" ht="11.25" customHeight="1">
      <c r="A141" s="16"/>
      <c r="B141" s="301" t="s">
        <v>127</v>
      </c>
      <c r="C141" s="7"/>
      <c r="D141" s="7"/>
      <c r="E141" s="7"/>
      <c r="F141" s="7"/>
      <c r="G141" s="7"/>
      <c r="H141" s="7"/>
      <c r="I141" s="22"/>
      <c r="J141" s="22"/>
      <c r="K141" s="7"/>
      <c r="L141" s="7"/>
      <c r="M141" s="7"/>
      <c r="N141" s="7"/>
      <c r="O141" s="22"/>
      <c r="P141" s="7"/>
      <c r="Q141" s="7"/>
      <c r="R141" s="7"/>
      <c r="S141" s="7"/>
      <c r="T141" s="7"/>
      <c r="U141" s="7"/>
      <c r="V141" s="7"/>
      <c r="W141" s="294"/>
      <c r="X141" s="67"/>
      <c r="Y141" s="67"/>
      <c r="Z141" s="7"/>
      <c r="AA141" s="7"/>
      <c r="AB141" s="7"/>
      <c r="AC141" s="7" t="s">
        <v>11</v>
      </c>
      <c r="AD141" s="7"/>
      <c r="AE141" s="7"/>
      <c r="AF141" s="7"/>
      <c r="AG141" s="7"/>
      <c r="AH141" s="122" t="s">
        <v>25</v>
      </c>
      <c r="AI141" s="30"/>
      <c r="AJ141" s="123">
        <f>SUM(AJ102:AJ139)</f>
        <v>0.34507680986682676</v>
      </c>
      <c r="AK141" s="124">
        <f>SUMPRODUCT(AJ102:AJ139,AK102:AK139)</f>
        <v>0.34507680986682676</v>
      </c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5"/>
      <c r="CF141" s="5"/>
      <c r="CG141" s="5"/>
      <c r="CH141" s="5"/>
      <c r="CI141" s="5"/>
      <c r="CJ141" s="5"/>
      <c r="CK141" s="5"/>
      <c r="CL141" s="5"/>
      <c r="CM141" s="5"/>
    </row>
    <row r="142" spans="1:91" s="3" customFormat="1" ht="11.25" customHeight="1" thickBot="1">
      <c r="A142" s="68"/>
      <c r="B142" s="7"/>
      <c r="C142" s="7"/>
      <c r="D142" s="7"/>
      <c r="E142" s="7"/>
      <c r="F142" s="7"/>
      <c r="G142" s="7"/>
      <c r="H142" s="69"/>
      <c r="I142" s="69"/>
      <c r="J142" s="69"/>
      <c r="K142" s="7"/>
      <c r="L142" s="7"/>
      <c r="M142" s="7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7"/>
      <c r="AA142" s="7"/>
      <c r="AB142" s="7"/>
      <c r="AC142" s="7"/>
      <c r="AD142" s="7"/>
      <c r="AE142" s="7"/>
      <c r="AF142" s="7"/>
      <c r="AG142" s="7"/>
      <c r="AH142" s="125" t="s">
        <v>26</v>
      </c>
      <c r="AI142" s="45"/>
      <c r="AJ142" s="126">
        <f>COUNT(AA102:AI139)</f>
        <v>270</v>
      </c>
      <c r="AK142" s="12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5"/>
      <c r="CF142" s="5"/>
      <c r="CG142" s="5"/>
      <c r="CH142" s="5"/>
      <c r="CI142" s="5"/>
      <c r="CJ142" s="5"/>
      <c r="CK142" s="5"/>
      <c r="CL142" s="5"/>
      <c r="CM142" s="5"/>
    </row>
    <row r="143" spans="1:91" s="3" customFormat="1" ht="11.25" customHeight="1">
      <c r="B143" s="7"/>
      <c r="C143" s="7"/>
      <c r="D143" s="7"/>
      <c r="E143" s="7"/>
      <c r="F143" s="10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1"/>
      <c r="AA143" s="7"/>
      <c r="AB143" s="7"/>
      <c r="AC143" s="16" t="s">
        <v>82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5"/>
      <c r="CF143" s="5"/>
      <c r="CG143" s="5"/>
      <c r="CH143" s="5"/>
      <c r="CI143" s="5"/>
      <c r="CJ143" s="5"/>
      <c r="CK143" s="5"/>
      <c r="CL143" s="5"/>
      <c r="CM143" s="5"/>
    </row>
    <row r="144" spans="1:91" s="3" customFormat="1" ht="11.25" customHeight="1">
      <c r="A144" s="7" t="s">
        <v>31</v>
      </c>
      <c r="B144" s="7"/>
      <c r="C144" s="7"/>
      <c r="D144" s="7"/>
      <c r="E144" s="7"/>
      <c r="F144" s="7"/>
      <c r="G144" s="7"/>
      <c r="H144" s="7"/>
      <c r="I144" s="7"/>
      <c r="J144" s="219" t="s">
        <v>77</v>
      </c>
      <c r="K144" s="7"/>
      <c r="L144" s="7"/>
      <c r="M144" s="53" t="s">
        <v>32</v>
      </c>
      <c r="N144" s="7"/>
      <c r="O144" s="7"/>
      <c r="P144" s="7"/>
      <c r="Q144" s="7"/>
      <c r="R144" s="7"/>
      <c r="S144" s="7"/>
      <c r="T144" s="7"/>
      <c r="U144" s="7"/>
      <c r="V144" s="7" t="s">
        <v>33</v>
      </c>
      <c r="W144" s="101"/>
      <c r="X144" s="65"/>
      <c r="Y144" s="65"/>
      <c r="Z144" s="7"/>
      <c r="AA144" s="7"/>
      <c r="AB144" s="7"/>
      <c r="AC144" s="53" t="s">
        <v>34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5"/>
      <c r="CF144" s="5"/>
      <c r="CG144" s="5"/>
      <c r="CH144" s="5"/>
      <c r="CI144" s="5"/>
      <c r="CJ144" s="5"/>
      <c r="CK144" s="5"/>
      <c r="CL144" s="5"/>
      <c r="CM144" s="5"/>
    </row>
    <row r="145" spans="1:91" s="3" customFormat="1" ht="11.25" customHeight="1" thickBot="1">
      <c r="A145" s="16" t="s">
        <v>91</v>
      </c>
      <c r="B145" s="162"/>
      <c r="C145" s="7"/>
      <c r="D145" s="7"/>
      <c r="E145" s="146" t="s">
        <v>8</v>
      </c>
      <c r="F145" s="7"/>
      <c r="G145" s="7"/>
      <c r="H145" s="7"/>
      <c r="I145" s="10"/>
      <c r="J145" s="7"/>
      <c r="K145" s="7"/>
      <c r="L145" s="7"/>
      <c r="M145" s="7"/>
      <c r="N145" s="251" t="s">
        <v>97</v>
      </c>
      <c r="O145" s="7"/>
      <c r="P145" s="7"/>
      <c r="Q145" s="146" t="s">
        <v>8</v>
      </c>
      <c r="R145" s="7"/>
      <c r="S145" s="7"/>
      <c r="T145" s="7"/>
      <c r="U145" s="10"/>
      <c r="V145" s="7"/>
      <c r="W145" s="220" t="s">
        <v>16</v>
      </c>
      <c r="X145" s="221"/>
      <c r="Y145" s="7"/>
      <c r="Z145" s="7"/>
      <c r="AA145" s="7"/>
      <c r="AB145" s="7"/>
      <c r="AC145" s="75" t="s">
        <v>35</v>
      </c>
      <c r="AE145" s="221"/>
      <c r="AF145" s="7"/>
      <c r="AG145" s="7" t="s">
        <v>36</v>
      </c>
      <c r="AH145" s="7" t="s">
        <v>37</v>
      </c>
      <c r="AI145" s="7"/>
      <c r="AJ145" s="7"/>
      <c r="AK145" s="7"/>
      <c r="AL145" s="7"/>
      <c r="AN145" s="16" t="s">
        <v>86</v>
      </c>
      <c r="AO145" s="7"/>
      <c r="AP145" s="7"/>
      <c r="AQ145" s="146" t="s">
        <v>8</v>
      </c>
      <c r="AR145" s="7"/>
      <c r="AS145" s="7"/>
      <c r="AT145" s="7"/>
      <c r="AU145" s="10"/>
      <c r="AV145" s="7"/>
      <c r="AW145" s="7"/>
      <c r="AY145" s="16" t="s">
        <v>93</v>
      </c>
      <c r="AZ145" s="7"/>
      <c r="BA145" s="7"/>
      <c r="BB145" s="146" t="s">
        <v>8</v>
      </c>
      <c r="BC145" s="7"/>
      <c r="BD145" s="7"/>
      <c r="BE145" s="7"/>
      <c r="BF145" s="10"/>
      <c r="BG145" s="7"/>
      <c r="BH145" s="7"/>
      <c r="BJ145" s="16" t="s">
        <v>88</v>
      </c>
      <c r="BK145" s="7"/>
      <c r="BL145" s="7"/>
      <c r="BM145" s="146" t="s">
        <v>8</v>
      </c>
      <c r="BN145" s="7"/>
      <c r="BO145" s="7"/>
      <c r="BP145" s="7"/>
      <c r="BQ145" s="10"/>
      <c r="BR145" s="7"/>
      <c r="BS145" s="7"/>
      <c r="BT145" s="7"/>
      <c r="BU145" s="7"/>
      <c r="BV145" s="16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5"/>
      <c r="CH145" s="5"/>
      <c r="CI145" s="5"/>
      <c r="CJ145" s="5"/>
      <c r="CK145" s="5"/>
      <c r="CL145" s="5"/>
      <c r="CM145" s="5"/>
    </row>
    <row r="146" spans="1:91" s="3" customFormat="1" ht="11.25" customHeight="1" thickBot="1">
      <c r="A146" s="175" t="s">
        <v>9</v>
      </c>
      <c r="B146" s="269">
        <f>first_age</f>
        <v>4</v>
      </c>
      <c r="C146" s="270">
        <f t="shared" ref="C146:J146" si="198">B146+1</f>
        <v>5</v>
      </c>
      <c r="D146" s="270">
        <f t="shared" si="198"/>
        <v>6</v>
      </c>
      <c r="E146" s="270">
        <f t="shared" si="198"/>
        <v>7</v>
      </c>
      <c r="F146" s="270">
        <f t="shared" si="198"/>
        <v>8</v>
      </c>
      <c r="G146" s="270">
        <f t="shared" si="198"/>
        <v>9</v>
      </c>
      <c r="H146" s="270">
        <f t="shared" si="198"/>
        <v>10</v>
      </c>
      <c r="I146" s="270">
        <f t="shared" si="198"/>
        <v>11</v>
      </c>
      <c r="J146" s="271">
        <f t="shared" si="198"/>
        <v>12</v>
      </c>
      <c r="K146" s="171" t="s">
        <v>46</v>
      </c>
      <c r="L146" s="7"/>
      <c r="M146" s="175" t="s">
        <v>9</v>
      </c>
      <c r="N146" s="269">
        <f>first_age</f>
        <v>4</v>
      </c>
      <c r="O146" s="270">
        <f t="shared" ref="O146:V146" si="199">N146+1</f>
        <v>5</v>
      </c>
      <c r="P146" s="270">
        <f t="shared" si="199"/>
        <v>6</v>
      </c>
      <c r="Q146" s="270">
        <f t="shared" si="199"/>
        <v>7</v>
      </c>
      <c r="R146" s="270">
        <f t="shared" si="199"/>
        <v>8</v>
      </c>
      <c r="S146" s="270">
        <f t="shared" si="199"/>
        <v>9</v>
      </c>
      <c r="T146" s="270">
        <f t="shared" si="199"/>
        <v>10</v>
      </c>
      <c r="U146" s="270">
        <f t="shared" si="199"/>
        <v>11</v>
      </c>
      <c r="V146" s="271">
        <f t="shared" si="199"/>
        <v>12</v>
      </c>
      <c r="W146" s="224" t="s">
        <v>22</v>
      </c>
      <c r="X146" s="225" t="s">
        <v>38</v>
      </c>
      <c r="Y146" s="25" t="s">
        <v>158</v>
      </c>
      <c r="Z146" s="7"/>
      <c r="AA146" s="7" t="s">
        <v>172</v>
      </c>
      <c r="AB146" s="7"/>
      <c r="AC146" s="218" t="s">
        <v>9</v>
      </c>
      <c r="AD146" s="437" t="s">
        <v>39</v>
      </c>
      <c r="AE146" s="437" t="s">
        <v>40</v>
      </c>
      <c r="AF146" s="314" t="s">
        <v>41</v>
      </c>
      <c r="AG146" s="314" t="s">
        <v>41</v>
      </c>
      <c r="AH146" s="314" t="s">
        <v>41</v>
      </c>
      <c r="AI146" s="7" t="s">
        <v>24</v>
      </c>
      <c r="AJ146" s="7"/>
      <c r="AK146" s="7"/>
      <c r="AL146" s="7"/>
      <c r="AM146" s="218" t="s">
        <v>9</v>
      </c>
      <c r="AN146" s="269">
        <v>4</v>
      </c>
      <c r="AO146" s="270">
        <v>5</v>
      </c>
      <c r="AP146" s="270">
        <v>6</v>
      </c>
      <c r="AQ146" s="270">
        <v>7</v>
      </c>
      <c r="AR146" s="270">
        <v>8</v>
      </c>
      <c r="AS146" s="270">
        <v>9</v>
      </c>
      <c r="AT146" s="270">
        <v>10</v>
      </c>
      <c r="AU146" s="270">
        <v>11</v>
      </c>
      <c r="AV146" s="271">
        <v>12</v>
      </c>
      <c r="AW146" s="7" t="s">
        <v>87</v>
      </c>
      <c r="AX146" s="218" t="s">
        <v>9</v>
      </c>
      <c r="AY146" s="269">
        <v>4</v>
      </c>
      <c r="AZ146" s="270">
        <v>5</v>
      </c>
      <c r="BA146" s="270">
        <v>6</v>
      </c>
      <c r="BB146" s="270">
        <v>7</v>
      </c>
      <c r="BC146" s="270">
        <v>8</v>
      </c>
      <c r="BD146" s="270">
        <v>9</v>
      </c>
      <c r="BE146" s="270">
        <v>10</v>
      </c>
      <c r="BF146" s="270">
        <v>11</v>
      </c>
      <c r="BG146" s="271">
        <v>12</v>
      </c>
      <c r="BH146" s="171" t="s">
        <v>99</v>
      </c>
      <c r="BI146" s="146" t="s">
        <v>9</v>
      </c>
      <c r="BJ146" s="208">
        <v>4</v>
      </c>
      <c r="BK146" s="209">
        <v>5</v>
      </c>
      <c r="BL146" s="209">
        <v>6</v>
      </c>
      <c r="BM146" s="209">
        <v>7</v>
      </c>
      <c r="BN146" s="209">
        <v>8</v>
      </c>
      <c r="BO146" s="209">
        <v>9</v>
      </c>
      <c r="BP146" s="209">
        <v>10</v>
      </c>
      <c r="BQ146" s="209">
        <v>11</v>
      </c>
      <c r="BR146" s="210">
        <v>12</v>
      </c>
      <c r="BS146" s="7"/>
      <c r="BT146" s="7"/>
      <c r="BU146" s="7"/>
      <c r="BV146" s="75"/>
      <c r="BW146" s="7"/>
      <c r="BX146" s="7"/>
      <c r="BY146" s="7"/>
      <c r="BZ146" s="7"/>
      <c r="CA146" s="7"/>
      <c r="CB146" s="16"/>
      <c r="CC146" s="7"/>
      <c r="CD146" s="7"/>
      <c r="CE146" s="7"/>
      <c r="CF146" s="7"/>
      <c r="CG146" s="7"/>
      <c r="CH146" s="7"/>
      <c r="CI146" s="7"/>
      <c r="CJ146" s="7"/>
      <c r="CK146" s="5"/>
      <c r="CL146" s="5"/>
      <c r="CM146" s="5"/>
    </row>
    <row r="147" spans="1:91" s="3" customFormat="1" ht="11.25" customHeight="1" thickTop="1">
      <c r="A147" s="48">
        <v>1980</v>
      </c>
      <c r="B147" s="284">
        <f>+B213</f>
        <v>90.264899999999997</v>
      </c>
      <c r="C147" s="283">
        <f t="shared" ref="B147:J160" si="200">+C213</f>
        <v>15.128500000000001</v>
      </c>
      <c r="D147" s="283">
        <f t="shared" si="200"/>
        <v>168.68899999999999</v>
      </c>
      <c r="E147" s="283">
        <f t="shared" si="200"/>
        <v>101.754</v>
      </c>
      <c r="F147" s="283">
        <f t="shared" si="200"/>
        <v>19.453700000000001</v>
      </c>
      <c r="G147" s="283">
        <f t="shared" si="200"/>
        <v>1.0000100000000001</v>
      </c>
      <c r="H147" s="283">
        <f t="shared" si="200"/>
        <v>1.03146</v>
      </c>
      <c r="I147" s="283">
        <f t="shared" si="200"/>
        <v>1.0000100000000001</v>
      </c>
      <c r="J147" s="282">
        <f t="shared" si="200"/>
        <v>1.17746</v>
      </c>
      <c r="K147" s="154">
        <f>SUM(B147:J147)</f>
        <v>399.49903999999998</v>
      </c>
      <c r="L147" s="115"/>
      <c r="M147" s="16">
        <v>1980</v>
      </c>
      <c r="N147" s="284">
        <f t="shared" ref="N147:N184" si="201">N11*B269*B147</f>
        <v>3141.9122896470935</v>
      </c>
      <c r="O147" s="283">
        <f t="shared" ref="O147:V147" si="202">O11*C269*C147</f>
        <v>1019.5597980882245</v>
      </c>
      <c r="P147" s="283">
        <f t="shared" si="202"/>
        <v>23475.899403657331</v>
      </c>
      <c r="Q147" s="283">
        <f t="shared" si="202"/>
        <v>21893.069308613794</v>
      </c>
      <c r="R147" s="283">
        <f t="shared" si="202"/>
        <v>6439.1747000000005</v>
      </c>
      <c r="S147" s="283">
        <f t="shared" si="202"/>
        <v>315.00315000000001</v>
      </c>
      <c r="T147" s="283">
        <f t="shared" si="202"/>
        <v>243.42456000000001</v>
      </c>
      <c r="U147" s="283">
        <f t="shared" si="202"/>
        <v>472.00472000000002</v>
      </c>
      <c r="V147" s="282">
        <f t="shared" si="202"/>
        <v>605.80317000000002</v>
      </c>
      <c r="W147" s="277">
        <f>SUM(N147:V147)</f>
        <v>57605.851100006439</v>
      </c>
      <c r="X147" s="264">
        <f>W147*2204.62/2000</f>
        <v>63499.505726048097</v>
      </c>
      <c r="Y147" s="25">
        <v>35000</v>
      </c>
      <c r="Z147">
        <v>55943.6</v>
      </c>
      <c r="AA147" s="296">
        <f>Z147-X147</f>
        <v>-7555.9057260480986</v>
      </c>
      <c r="AB147" s="7"/>
      <c r="AC147" s="217">
        <v>1980</v>
      </c>
      <c r="AD147" s="137">
        <f>AE147*1.1023</f>
        <v>68685.415300000008</v>
      </c>
      <c r="AE147" s="333">
        <v>62311</v>
      </c>
      <c r="AF147" s="203">
        <f t="shared" ref="AF147:AF161" si="203">(AE147-W147)</f>
        <v>4705.1488999935609</v>
      </c>
      <c r="AG147" s="204">
        <f t="shared" ref="AG147:AG161" si="204">LN(AE147)-LN(W147)</f>
        <v>7.8513831075547103E-2</v>
      </c>
      <c r="AH147" s="205">
        <f t="shared" ref="AH147:AH161" si="205">AG147^2</f>
        <v>6.1644216701595457E-3</v>
      </c>
      <c r="AI147" s="435">
        <v>0</v>
      </c>
      <c r="AK147"/>
      <c r="AL147" s="296"/>
      <c r="AM147" s="25"/>
      <c r="AN147" s="447">
        <f>B147*B313</f>
        <v>6.9193393372974299</v>
      </c>
      <c r="AO147" s="448">
        <f>C147*C313</f>
        <v>3.0838664715541553</v>
      </c>
      <c r="AP147" s="448">
        <f t="shared" ref="AP147:AV147" si="206">D147*D313</f>
        <v>74.429674491885038</v>
      </c>
      <c r="AQ147" s="448">
        <f t="shared" si="206"/>
        <v>72.13335443212533</v>
      </c>
      <c r="AR147" s="448">
        <f t="shared" si="206"/>
        <v>17.167818621280261</v>
      </c>
      <c r="AS147" s="448">
        <f t="shared" si="206"/>
        <v>1.0000100000000001</v>
      </c>
      <c r="AT147" s="448">
        <f t="shared" si="206"/>
        <v>1.03146</v>
      </c>
      <c r="AU147" s="448">
        <f t="shared" si="206"/>
        <v>1.0000100000000001</v>
      </c>
      <c r="AV147" s="449">
        <f t="shared" si="206"/>
        <v>1.17746</v>
      </c>
      <c r="AW147" s="145">
        <f t="shared" ref="AW147:AW148" si="207">SUM(AN147:AV147)</f>
        <v>177.94299335414226</v>
      </c>
      <c r="AX147" s="25">
        <v>1980</v>
      </c>
      <c r="AY147" s="284">
        <f t="shared" ref="AY147:AY182" si="208">B147*B269</f>
        <v>15.477400441611296</v>
      </c>
      <c r="AZ147" s="283">
        <f t="shared" ref="AZ147:BG147" si="209">C147*C269</f>
        <v>4.6768798077441485</v>
      </c>
      <c r="BA147" s="283">
        <f t="shared" si="209"/>
        <v>82.953708140131923</v>
      </c>
      <c r="BB147" s="283">
        <f t="shared" si="209"/>
        <v>68.846129901301254</v>
      </c>
      <c r="BC147" s="283">
        <f t="shared" si="209"/>
        <v>19.453700000000001</v>
      </c>
      <c r="BD147" s="283">
        <f t="shared" si="209"/>
        <v>1.0000100000000001</v>
      </c>
      <c r="BE147" s="283">
        <f t="shared" si="209"/>
        <v>1.03146</v>
      </c>
      <c r="BF147" s="283">
        <f t="shared" si="209"/>
        <v>1.0000100000000001</v>
      </c>
      <c r="BG147" s="282">
        <f t="shared" si="209"/>
        <v>1.17746</v>
      </c>
      <c r="BH147" s="201">
        <f>SUM(AY147:BG147)</f>
        <v>195.61675829078862</v>
      </c>
      <c r="BI147" s="25">
        <v>1980</v>
      </c>
      <c r="BJ147" s="150">
        <f>AN147/$AW147</f>
        <v>3.8885146343056939E-2</v>
      </c>
      <c r="BK147" s="151">
        <f t="shared" ref="BK147:BK148" si="210">AO147/$AW147</f>
        <v>1.7330642884132236E-2</v>
      </c>
      <c r="BL147" s="151">
        <f t="shared" ref="BL147:BL148" si="211">AP147/$AW147</f>
        <v>0.41827819735366062</v>
      </c>
      <c r="BM147" s="151">
        <f t="shared" ref="BM147:BM148" si="212">AQ147/$AW147</f>
        <v>0.40537338994048211</v>
      </c>
      <c r="BN147" s="151">
        <f t="shared" ref="BN147:BN148" si="213">AR147/$AW147</f>
        <v>9.6479317885323296E-2</v>
      </c>
      <c r="BO147" s="151">
        <f t="shared" ref="BO147:BO148" si="214">AS147/$AW147</f>
        <v>5.6198335273015187E-3</v>
      </c>
      <c r="BP147" s="151">
        <f t="shared" ref="BP147:BP148" si="215">AT147/$AW147</f>
        <v>5.7965755243151815E-3</v>
      </c>
      <c r="BQ147" s="151">
        <f t="shared" ref="BQ147:BQ148" si="216">AU147/$AW147</f>
        <v>5.6198335273015187E-3</v>
      </c>
      <c r="BR147" s="152">
        <f t="shared" ref="BR147:BR148" si="217">AV147/$AW147</f>
        <v>6.6170630144263016E-3</v>
      </c>
      <c r="BS147" s="7"/>
      <c r="BT147" s="7"/>
      <c r="BU147" s="7"/>
      <c r="BV147" s="75"/>
      <c r="BW147" s="7"/>
      <c r="BX147" s="7"/>
      <c r="BY147" s="7"/>
      <c r="BZ147" s="7"/>
      <c r="CA147" s="7"/>
      <c r="CB147" s="16"/>
      <c r="CC147" s="7"/>
      <c r="CD147" s="7"/>
      <c r="CE147" s="7"/>
      <c r="CF147" s="7"/>
      <c r="CG147" s="7"/>
      <c r="CH147" s="7"/>
      <c r="CI147" s="7"/>
      <c r="CJ147" s="7"/>
      <c r="CK147" s="5"/>
      <c r="CL147" s="5"/>
      <c r="CM147" s="5"/>
    </row>
    <row r="148" spans="1:91" s="3" customFormat="1" ht="11.25" customHeight="1">
      <c r="A148" s="48">
        <v>1981</v>
      </c>
      <c r="B148" s="150">
        <f t="shared" si="200"/>
        <v>1594.62</v>
      </c>
      <c r="C148" s="151">
        <f t="shared" ref="C148:C184" si="218">B$263*(B147-(B11+N57*$X57))</f>
        <v>66.786522271205044</v>
      </c>
      <c r="D148" s="151">
        <f t="shared" ref="D148:I148" si="219">C$263*(C147-(C11+O57*$X57))</f>
        <v>10.543054142976622</v>
      </c>
      <c r="E148" s="151">
        <f t="shared" si="219"/>
        <v>102.65183869926389</v>
      </c>
      <c r="F148" s="151">
        <f t="shared" si="219"/>
        <v>55.418743964155304</v>
      </c>
      <c r="G148" s="151">
        <f t="shared" si="219"/>
        <v>9.8417159504869876</v>
      </c>
      <c r="H148" s="151">
        <f t="shared" si="219"/>
        <v>0.45241382764341581</v>
      </c>
      <c r="I148" s="151">
        <f t="shared" si="219"/>
        <v>0.4831384929608612</v>
      </c>
      <c r="J148" s="152">
        <f>I$263*(I147-(I11+U57*$X57))+J$263*(J147-(J11+V57*$X57))</f>
        <v>1.0303501970695521</v>
      </c>
      <c r="K148" s="154">
        <f t="shared" ref="K148:K182" si="220">SUM(B148:J148)</f>
        <v>1841.8277775457616</v>
      </c>
      <c r="L148" s="115"/>
      <c r="M148" s="16">
        <v>1981</v>
      </c>
      <c r="N148" s="150">
        <f t="shared" si="201"/>
        <v>49216.284653241702</v>
      </c>
      <c r="O148" s="151">
        <f t="shared" ref="O148:O184" si="221">O12*C270*C148</f>
        <v>4232.5590888144243</v>
      </c>
      <c r="P148" s="151">
        <f t="shared" ref="P148:P184" si="222">P12*D270*D148</f>
        <v>1114.6895695667747</v>
      </c>
      <c r="Q148" s="151">
        <f t="shared" ref="Q148:Q184" si="223">Q12*E270*E148</f>
        <v>20072.090988761294</v>
      </c>
      <c r="R148" s="151">
        <f t="shared" ref="R148:R184" si="224">R12*F270*F148</f>
        <v>17512.323092673076</v>
      </c>
      <c r="S148" s="151">
        <f t="shared" ref="S148:S184" si="225">S12*G270*G148</f>
        <v>3139.5073882053489</v>
      </c>
      <c r="T148" s="151">
        <f t="shared" ref="T148:T184" si="226">T12*H270*H148</f>
        <v>161.05932264105604</v>
      </c>
      <c r="U148" s="151">
        <f t="shared" ref="U148:U184" si="227">U12*I270*I148</f>
        <v>188.90715074769673</v>
      </c>
      <c r="V148" s="152">
        <f t="shared" ref="V148:V184" si="228">V12*J270*J148</f>
        <v>403.89727725126443</v>
      </c>
      <c r="W148" s="263">
        <f t="shared" ref="W148" si="229">SUM(N148:V148)</f>
        <v>96041.318531902638</v>
      </c>
      <c r="X148" s="265">
        <f t="shared" ref="X148" si="230">W148*2204.62/2000</f>
        <v>105867.30583090159</v>
      </c>
      <c r="Y148" s="307">
        <v>35000</v>
      </c>
      <c r="Z148">
        <v>85497.600000000006</v>
      </c>
      <c r="AA148" s="296">
        <f t="shared" ref="AA148:AA184" si="231">Z148-X148</f>
        <v>-20369.705830901585</v>
      </c>
      <c r="AB148" s="7"/>
      <c r="AC148" s="257">
        <v>1981</v>
      </c>
      <c r="AD148" s="137">
        <f t="shared" ref="AD148:AD161" si="232">AE148*1.1023</f>
        <v>158648.5275</v>
      </c>
      <c r="AE148" s="333">
        <v>143925</v>
      </c>
      <c r="AF148" s="203">
        <f t="shared" si="203"/>
        <v>47883.681468097362</v>
      </c>
      <c r="AG148" s="204">
        <f t="shared" si="204"/>
        <v>0.40451383031615507</v>
      </c>
      <c r="AH148" s="205">
        <f t="shared" si="205"/>
        <v>0.1636314389170471</v>
      </c>
      <c r="AI148" s="436">
        <f>[6]rankings!$S3</f>
        <v>0.75</v>
      </c>
      <c r="AK148"/>
      <c r="AL148" s="296"/>
      <c r="AM148" s="25"/>
      <c r="AN148" s="460">
        <f t="shared" ref="AN148:AO148" si="233">B148*B314</f>
        <v>122.23706993572505</v>
      </c>
      <c r="AO148" s="151">
        <f t="shared" si="233"/>
        <v>13.61408710604978</v>
      </c>
      <c r="AP148" s="151">
        <f t="shared" ref="AP148:AP184" si="234">D148*D314</f>
        <v>4.6518509684215923</v>
      </c>
      <c r="AQ148" s="151">
        <f t="shared" ref="AQ148:AQ184" si="235">E148*E314</f>
        <v>72.769831790429478</v>
      </c>
      <c r="AR148" s="151">
        <f t="shared" ref="AR148:AR184" si="236">F148*F314</f>
        <v>48.906837495992455</v>
      </c>
      <c r="AS148" s="151">
        <f t="shared" ref="AS148:AS184" si="237">G148*G314</f>
        <v>9.8417159504869876</v>
      </c>
      <c r="AT148" s="151">
        <f t="shared" ref="AT148:AT184" si="238">H148*H314</f>
        <v>0.45241382764341581</v>
      </c>
      <c r="AU148" s="151">
        <f t="shared" ref="AU148:AU184" si="239">I148*I314</f>
        <v>0.4831384929608612</v>
      </c>
      <c r="AV148" s="451">
        <f t="shared" ref="AV148:AV184" si="240">J148*J314</f>
        <v>1.0303501970695521</v>
      </c>
      <c r="AW148" s="145">
        <f t="shared" si="207"/>
        <v>273.98729576477916</v>
      </c>
      <c r="AX148" s="25">
        <v>1981</v>
      </c>
      <c r="AY148" s="150">
        <f t="shared" si="208"/>
        <v>273.42380362912058</v>
      </c>
      <c r="AZ148" s="151">
        <f t="shared" ref="AZ148:AZ182" si="241">C148*C270</f>
        <v>20.646629701533776</v>
      </c>
      <c r="BA148" s="151">
        <f t="shared" ref="BA148:BA182" si="242">D148*D270</f>
        <v>5.1846026491477897</v>
      </c>
      <c r="BB148" s="151">
        <f t="shared" ref="BB148:BB182" si="243">E148*E270</f>
        <v>69.453602037236308</v>
      </c>
      <c r="BC148" s="151">
        <f t="shared" ref="BC148:BC182" si="244">F148*F270</f>
        <v>55.418743964155304</v>
      </c>
      <c r="BD148" s="151">
        <f t="shared" ref="BD148:BD182" si="245">G148*G270</f>
        <v>9.8417159504869876</v>
      </c>
      <c r="BE148" s="151">
        <f t="shared" ref="BE148:BE182" si="246">H148*H270</f>
        <v>0.45241382764341581</v>
      </c>
      <c r="BF148" s="151">
        <f t="shared" ref="BF148:BF182" si="247">I148*I270</f>
        <v>0.4831384929608612</v>
      </c>
      <c r="BG148" s="152">
        <f t="shared" ref="BG148:BG182" si="248">J148*J270</f>
        <v>1.0303501970695521</v>
      </c>
      <c r="BH148" s="201">
        <f t="shared" ref="BH148" si="249">SUM(AY148:BG148)</f>
        <v>435.9350004493545</v>
      </c>
      <c r="BI148" s="25">
        <v>1981</v>
      </c>
      <c r="BJ148" s="150">
        <f t="shared" ref="BJ148" si="250">AN148/$AW148</f>
        <v>0.4461413789078264</v>
      </c>
      <c r="BK148" s="151">
        <f t="shared" si="210"/>
        <v>4.9688753152035234E-2</v>
      </c>
      <c r="BL148" s="151">
        <f t="shared" si="211"/>
        <v>1.69783454938555E-2</v>
      </c>
      <c r="BM148" s="151">
        <f t="shared" si="212"/>
        <v>0.26559564226256355</v>
      </c>
      <c r="BN148" s="151">
        <f t="shared" si="213"/>
        <v>0.17850038396663276</v>
      </c>
      <c r="BO148" s="151">
        <f t="shared" si="214"/>
        <v>3.5920336828084903E-2</v>
      </c>
      <c r="BP148" s="151">
        <f t="shared" si="215"/>
        <v>1.651221916624257E-3</v>
      </c>
      <c r="BQ148" s="151">
        <f t="shared" si="216"/>
        <v>1.7633609310690099E-3</v>
      </c>
      <c r="BR148" s="152">
        <f t="shared" si="217"/>
        <v>3.7605765413083899E-3</v>
      </c>
      <c r="BS148" s="7"/>
      <c r="BT148" s="7"/>
      <c r="BU148" s="7"/>
      <c r="BV148" s="75"/>
      <c r="BW148" s="7"/>
      <c r="BX148" s="7"/>
      <c r="BY148" s="7"/>
      <c r="BZ148" s="7"/>
      <c r="CA148" s="7"/>
      <c r="CB148" s="16"/>
      <c r="CC148" s="7"/>
      <c r="CD148" s="7"/>
      <c r="CE148" s="7"/>
      <c r="CF148" s="7"/>
      <c r="CG148" s="7"/>
      <c r="CH148" s="7"/>
      <c r="CI148" s="7"/>
      <c r="CJ148" s="7"/>
      <c r="CK148" s="5"/>
      <c r="CL148" s="5"/>
      <c r="CM148" s="5"/>
    </row>
    <row r="149" spans="1:91" s="3" customFormat="1" ht="11.25" customHeight="1">
      <c r="A149" s="48">
        <v>1982</v>
      </c>
      <c r="B149" s="150">
        <f t="shared" si="200"/>
        <v>1458.5</v>
      </c>
      <c r="C149" s="151">
        <f t="shared" si="218"/>
        <v>1196.886779577085</v>
      </c>
      <c r="D149" s="151">
        <f t="shared" ref="D149:D184" si="251">C$263*(C148-(C12+O58*$X58))</f>
        <v>48.610278832215457</v>
      </c>
      <c r="E149" s="151">
        <f t="shared" ref="E149:E184" si="252">D$263*(D148-(D12+P58*$X58))</f>
        <v>7.3767466206275163</v>
      </c>
      <c r="F149" s="151">
        <f t="shared" ref="F149:F184" si="253">E$263*(E148-(E12+Q58*$X58))</f>
        <v>69.13273516023672</v>
      </c>
      <c r="G149" s="151">
        <f t="shared" ref="G149:G184" si="254">F$263*(F148-(F12+R58*$X58))</f>
        <v>36.595999423272062</v>
      </c>
      <c r="H149" s="151">
        <f t="shared" ref="H149:H184" si="255">G$263*(G148-(G12+S58*$X58))</f>
        <v>6.2902676569455709</v>
      </c>
      <c r="I149" s="151">
        <f t="shared" ref="I149:I184" si="256">H$263*(H148-(H12+T58*$X58))</f>
        <v>0.28358943389212732</v>
      </c>
      <c r="J149" s="152">
        <f t="shared" ref="J149" si="257">I$263*(I148-(I12+U58*$X58))+J$263*(J148-(J12+V58*$X58))</f>
        <v>0.930430788974413</v>
      </c>
      <c r="K149" s="154">
        <f t="shared" si="220"/>
        <v>2824.6068274932491</v>
      </c>
      <c r="L149" s="115"/>
      <c r="M149" s="16">
        <v>1982</v>
      </c>
      <c r="N149" s="150">
        <f t="shared" si="201"/>
        <v>47015.753036772148</v>
      </c>
      <c r="O149" s="151">
        <f t="shared" si="221"/>
        <v>88432.379360996638</v>
      </c>
      <c r="P149" s="151">
        <f t="shared" si="222"/>
        <v>6501.9864018245717</v>
      </c>
      <c r="Q149" s="151">
        <f t="shared" si="223"/>
        <v>1432.4346059968836</v>
      </c>
      <c r="R149" s="151">
        <f t="shared" si="224"/>
        <v>24196.457306082852</v>
      </c>
      <c r="S149" s="151">
        <f t="shared" si="225"/>
        <v>14235.843775652833</v>
      </c>
      <c r="T149" s="151">
        <f t="shared" si="226"/>
        <v>2585.3000070046296</v>
      </c>
      <c r="U149" s="151">
        <f t="shared" si="227"/>
        <v>121.25284918107995</v>
      </c>
      <c r="V149" s="152">
        <f t="shared" si="228"/>
        <v>446.60677870771826</v>
      </c>
      <c r="W149" s="263">
        <f t="shared" ref="W149:W182" si="258">SUM(N149:V149)</f>
        <v>184968.01412221935</v>
      </c>
      <c r="X149" s="265">
        <f t="shared" ref="X149:X182" si="259">W149*2204.62/2000</f>
        <v>203892.09164706361</v>
      </c>
      <c r="Y149" s="307">
        <v>35000</v>
      </c>
      <c r="Z149">
        <v>160167</v>
      </c>
      <c r="AA149" s="296">
        <f t="shared" si="231"/>
        <v>-43725.091647063615</v>
      </c>
      <c r="AB149" s="7"/>
      <c r="AC149" s="257">
        <v>1982</v>
      </c>
      <c r="AD149" s="137">
        <f t="shared" si="232"/>
        <v>97901.876799999998</v>
      </c>
      <c r="AE149" s="333">
        <v>88816</v>
      </c>
      <c r="AF149" s="203">
        <f t="shared" si="203"/>
        <v>-96152.014122219349</v>
      </c>
      <c r="AG149" s="204">
        <f t="shared" si="204"/>
        <v>-0.73361609954552165</v>
      </c>
      <c r="AH149" s="205">
        <f t="shared" si="205"/>
        <v>0.53819258151238469</v>
      </c>
      <c r="AI149" s="436">
        <v>0</v>
      </c>
      <c r="AK149"/>
      <c r="AL149" s="296"/>
      <c r="AM149" s="25"/>
      <c r="AN149" s="460">
        <f t="shared" ref="AN149:AO149" si="260">B149*B315</f>
        <v>111.80266552611593</v>
      </c>
      <c r="AO149" s="151">
        <f t="shared" si="260"/>
        <v>243.97917901868666</v>
      </c>
      <c r="AP149" s="151">
        <f t="shared" si="234"/>
        <v>21.4480329508241</v>
      </c>
      <c r="AQ149" s="151">
        <f t="shared" si="235"/>
        <v>5.229371607422876</v>
      </c>
      <c r="AR149" s="151">
        <f t="shared" si="236"/>
        <v>61.009384231480311</v>
      </c>
      <c r="AS149" s="151">
        <f t="shared" si="237"/>
        <v>36.595999423272062</v>
      </c>
      <c r="AT149" s="151">
        <f t="shared" si="238"/>
        <v>6.2902676569455709</v>
      </c>
      <c r="AU149" s="151">
        <f t="shared" si="239"/>
        <v>0.28358943389212732</v>
      </c>
      <c r="AV149" s="451">
        <f t="shared" si="240"/>
        <v>0.930430788974413</v>
      </c>
      <c r="AW149" s="145">
        <f t="shared" ref="AW149:AW182" si="261">SUM(AN149:AV149)</f>
        <v>487.56892063761404</v>
      </c>
      <c r="AX149" s="25">
        <v>1982</v>
      </c>
      <c r="AY149" s="150">
        <f t="shared" si="208"/>
        <v>250.08379274878803</v>
      </c>
      <c r="AZ149" s="151">
        <f t="shared" si="241"/>
        <v>370.00995548534161</v>
      </c>
      <c r="BA149" s="151">
        <f t="shared" si="242"/>
        <v>23.904361771413868</v>
      </c>
      <c r="BB149" s="151">
        <f t="shared" si="243"/>
        <v>4.9910613449368766</v>
      </c>
      <c r="BC149" s="151">
        <f t="shared" si="244"/>
        <v>69.13273516023672</v>
      </c>
      <c r="BD149" s="151">
        <f t="shared" si="245"/>
        <v>36.595999423272062</v>
      </c>
      <c r="BE149" s="151">
        <f t="shared" si="246"/>
        <v>6.2902676569455709</v>
      </c>
      <c r="BF149" s="151">
        <f t="shared" si="247"/>
        <v>0.28358943389212732</v>
      </c>
      <c r="BG149" s="152">
        <f t="shared" si="248"/>
        <v>0.930430788974413</v>
      </c>
      <c r="BH149" s="201">
        <f t="shared" ref="BH149:BH182" si="262">SUM(AY149:BG149)</f>
        <v>762.22219381380114</v>
      </c>
      <c r="BI149" s="25">
        <v>1982</v>
      </c>
      <c r="BJ149" s="150">
        <f t="shared" ref="BJ149:BJ182" si="263">AN149/$AW149</f>
        <v>0.22930638273642823</v>
      </c>
      <c r="BK149" s="151">
        <f t="shared" ref="BK149:BK182" si="264">AO149/$AW149</f>
        <v>0.50039936651340489</v>
      </c>
      <c r="BL149" s="151">
        <f t="shared" ref="BL149:BL182" si="265">AP149/$AW149</f>
        <v>4.3989745947661349E-2</v>
      </c>
      <c r="BM149" s="151">
        <f t="shared" ref="BM149:BM182" si="266">AQ149/$AW149</f>
        <v>1.072539980723999E-2</v>
      </c>
      <c r="BN149" s="151">
        <f t="shared" ref="BN149:BN182" si="267">AR149/$AW149</f>
        <v>0.12512976452989624</v>
      </c>
      <c r="BO149" s="151">
        <f t="shared" ref="BO149:BO182" si="268">AS149/$AW149</f>
        <v>7.5058105375982453E-2</v>
      </c>
      <c r="BP149" s="151">
        <f t="shared" ref="BP149:BP182" si="269">AT149/$AW149</f>
        <v>1.2901289214085935E-2</v>
      </c>
      <c r="BQ149" s="151">
        <f t="shared" ref="BQ149:BQ182" si="270">AU149/$AW149</f>
        <v>5.816396859776576E-4</v>
      </c>
      <c r="BR149" s="152">
        <f t="shared" ref="BR149:BR182" si="271">AV149/$AW149</f>
        <v>1.9083061893232453E-3</v>
      </c>
      <c r="BS149" s="145"/>
      <c r="BT149" s="7"/>
      <c r="BU149" s="145"/>
      <c r="BV149" s="16"/>
      <c r="BW149" s="21"/>
      <c r="BX149" s="21"/>
      <c r="BY149" s="21"/>
      <c r="BZ149" s="21"/>
      <c r="CA149" s="21"/>
      <c r="CB149" s="21"/>
      <c r="CC149" s="21"/>
      <c r="CD149" s="21"/>
      <c r="CE149" s="21"/>
      <c r="CF149" s="145"/>
      <c r="CG149" s="145"/>
      <c r="CH149" s="7"/>
      <c r="CI149" s="145"/>
      <c r="CJ149" s="7"/>
      <c r="CK149" s="5"/>
      <c r="CL149" s="5"/>
      <c r="CM149" s="5"/>
    </row>
    <row r="150" spans="1:91" s="3" customFormat="1" ht="11.25" customHeight="1">
      <c r="A150" s="48">
        <v>1983</v>
      </c>
      <c r="B150" s="150">
        <f t="shared" si="200"/>
        <v>608.16899999999998</v>
      </c>
      <c r="C150" s="151">
        <f t="shared" si="218"/>
        <v>1096.8952979443457</v>
      </c>
      <c r="D150" s="151">
        <f t="shared" si="251"/>
        <v>877.24023888757301</v>
      </c>
      <c r="E150" s="151">
        <f t="shared" si="252"/>
        <v>34.40624322145915</v>
      </c>
      <c r="F150" s="151">
        <f t="shared" si="253"/>
        <v>5.1777303924948637</v>
      </c>
      <c r="G150" s="151">
        <f t="shared" si="254"/>
        <v>46.903059148025505</v>
      </c>
      <c r="H150" s="151">
        <f t="shared" si="255"/>
        <v>24.192323017264879</v>
      </c>
      <c r="I150" s="151">
        <f t="shared" si="256"/>
        <v>4.0112650482800962</v>
      </c>
      <c r="J150" s="152">
        <f t="shared" ref="J150:J184" si="272">I$263*(I149-(I13+U59*$X59))+J$263*(J149-(J13+V59*$X59))</f>
        <v>0.57739244757562935</v>
      </c>
      <c r="K150" s="154">
        <f t="shared" si="220"/>
        <v>2697.5725501070187</v>
      </c>
      <c r="L150" s="115"/>
      <c r="M150" s="16">
        <v>1983</v>
      </c>
      <c r="N150" s="150">
        <f t="shared" si="201"/>
        <v>18561.941314431471</v>
      </c>
      <c r="O150" s="151">
        <f t="shared" si="221"/>
        <v>80366.278905985571</v>
      </c>
      <c r="P150" s="151">
        <f t="shared" si="222"/>
        <v>124670.99565139251</v>
      </c>
      <c r="Q150" s="151">
        <f t="shared" si="223"/>
        <v>7635.5291624784504</v>
      </c>
      <c r="R150" s="151">
        <f t="shared" si="224"/>
        <v>1853.6274805131611</v>
      </c>
      <c r="S150" s="151">
        <f t="shared" si="225"/>
        <v>18385.999186025998</v>
      </c>
      <c r="T150" s="151">
        <f t="shared" si="226"/>
        <v>10257.544959320308</v>
      </c>
      <c r="U150" s="151">
        <f t="shared" si="227"/>
        <v>1793.0354765812031</v>
      </c>
      <c r="V150" s="152">
        <f t="shared" si="228"/>
        <v>299.55132805418742</v>
      </c>
      <c r="W150" s="263">
        <f t="shared" si="258"/>
        <v>263824.50346478284</v>
      </c>
      <c r="X150" s="265">
        <f t="shared" si="259"/>
        <v>290816.38841426471</v>
      </c>
      <c r="Y150" s="307">
        <v>35000</v>
      </c>
      <c r="Z150">
        <v>219847</v>
      </c>
      <c r="AA150" s="296">
        <f t="shared" si="231"/>
        <v>-70969.388414264715</v>
      </c>
      <c r="AB150" s="7"/>
      <c r="AC150" s="257">
        <v>1983</v>
      </c>
      <c r="AD150" s="137">
        <f t="shared" si="232"/>
        <v>233700.000875</v>
      </c>
      <c r="AE150" s="333">
        <v>212011.25</v>
      </c>
      <c r="AF150" s="203">
        <f t="shared" si="203"/>
        <v>-51813.253464782843</v>
      </c>
      <c r="AG150" s="204">
        <f t="shared" si="204"/>
        <v>-0.21864478319078984</v>
      </c>
      <c r="AH150" s="205">
        <f t="shared" si="205"/>
        <v>4.7805541216547495E-2</v>
      </c>
      <c r="AI150" s="436">
        <f>[6]rankings!$S5</f>
        <v>0.75</v>
      </c>
      <c r="AK150"/>
      <c r="AL150" s="296"/>
      <c r="AM150" s="25"/>
      <c r="AN150" s="460">
        <f t="shared" ref="AN150:AO150" si="273">B150*B316</f>
        <v>46.619756798321838</v>
      </c>
      <c r="AO150" s="151">
        <f t="shared" si="273"/>
        <v>223.59643270224893</v>
      </c>
      <c r="AP150" s="151">
        <f t="shared" si="234"/>
        <v>387.0596507868654</v>
      </c>
      <c r="AQ150" s="151">
        <f t="shared" si="235"/>
        <v>24.390566827558839</v>
      </c>
      <c r="AR150" s="151">
        <f t="shared" si="236"/>
        <v>4.5693280069211548</v>
      </c>
      <c r="AS150" s="151">
        <f t="shared" si="237"/>
        <v>46.903059148025505</v>
      </c>
      <c r="AT150" s="151">
        <f t="shared" si="238"/>
        <v>24.192323017264879</v>
      </c>
      <c r="AU150" s="151">
        <f t="shared" si="239"/>
        <v>4.0112650482800962</v>
      </c>
      <c r="AV150" s="451">
        <f t="shared" si="240"/>
        <v>0.57739244757562935</v>
      </c>
      <c r="AW150" s="145">
        <f t="shared" si="261"/>
        <v>761.91977478306228</v>
      </c>
      <c r="AX150" s="25">
        <v>1983</v>
      </c>
      <c r="AY150" s="150">
        <f t="shared" si="208"/>
        <v>104.28056918219929</v>
      </c>
      <c r="AZ150" s="151">
        <f t="shared" si="241"/>
        <v>339.0982232320066</v>
      </c>
      <c r="BA150" s="151">
        <f t="shared" si="242"/>
        <v>431.38752820551036</v>
      </c>
      <c r="BB150" s="151">
        <f t="shared" si="243"/>
        <v>23.279052324629419</v>
      </c>
      <c r="BC150" s="151">
        <f t="shared" si="244"/>
        <v>5.1777303924948637</v>
      </c>
      <c r="BD150" s="151">
        <f t="shared" si="245"/>
        <v>46.903059148025505</v>
      </c>
      <c r="BE150" s="151">
        <f t="shared" si="246"/>
        <v>24.192323017264879</v>
      </c>
      <c r="BF150" s="151">
        <f t="shared" si="247"/>
        <v>4.0112650482800962</v>
      </c>
      <c r="BG150" s="152">
        <f t="shared" si="248"/>
        <v>0.57739244757562935</v>
      </c>
      <c r="BH150" s="201">
        <f t="shared" si="262"/>
        <v>978.90714299798663</v>
      </c>
      <c r="BI150" s="25">
        <v>1983</v>
      </c>
      <c r="BJ150" s="150">
        <f t="shared" si="263"/>
        <v>6.118722514006892E-2</v>
      </c>
      <c r="BK150" s="151">
        <f t="shared" si="264"/>
        <v>0.29346453537829814</v>
      </c>
      <c r="BL150" s="151">
        <f t="shared" si="265"/>
        <v>0.50800578170722899</v>
      </c>
      <c r="BM150" s="151">
        <f t="shared" si="266"/>
        <v>3.2011988184062354E-2</v>
      </c>
      <c r="BN150" s="151">
        <f t="shared" si="267"/>
        <v>5.9971248393207244E-3</v>
      </c>
      <c r="BO150" s="151">
        <f t="shared" si="268"/>
        <v>6.1559052147425873E-2</v>
      </c>
      <c r="BP150" s="151">
        <f t="shared" si="269"/>
        <v>3.1751798309937608E-2</v>
      </c>
      <c r="BQ150" s="151">
        <f t="shared" si="270"/>
        <v>5.2646816384601704E-3</v>
      </c>
      <c r="BR150" s="152">
        <f t="shared" si="271"/>
        <v>7.5781265519723193E-4</v>
      </c>
      <c r="BS150" s="145"/>
      <c r="BT150" s="7"/>
      <c r="BU150" s="145"/>
      <c r="BV150" s="16"/>
      <c r="BW150" s="21"/>
      <c r="BX150" s="21"/>
      <c r="BY150" s="21"/>
      <c r="BZ150" s="21"/>
      <c r="CA150" s="21"/>
      <c r="CB150" s="21"/>
      <c r="CC150" s="21"/>
      <c r="CD150" s="21"/>
      <c r="CE150" s="21"/>
      <c r="CF150" s="145"/>
      <c r="CG150" s="145"/>
      <c r="CH150" s="7"/>
      <c r="CI150" s="145"/>
      <c r="CJ150" s="7"/>
      <c r="CK150" s="5"/>
      <c r="CL150" s="5"/>
      <c r="CM150" s="5"/>
    </row>
    <row r="151" spans="1:91" s="3" customFormat="1" ht="11.25" customHeight="1">
      <c r="A151" s="48">
        <v>1984</v>
      </c>
      <c r="B151" s="150">
        <f t="shared" si="200"/>
        <v>177.738</v>
      </c>
      <c r="C151" s="151">
        <f t="shared" si="218"/>
        <v>459.88772754597449</v>
      </c>
      <c r="D151" s="151">
        <f t="shared" si="251"/>
        <v>814.75564062012415</v>
      </c>
      <c r="E151" s="151">
        <f t="shared" si="252"/>
        <v>634.80194044222435</v>
      </c>
      <c r="F151" s="151">
        <f t="shared" si="253"/>
        <v>24.22008588800993</v>
      </c>
      <c r="G151" s="151">
        <f t="shared" si="254"/>
        <v>3.4280264130888565</v>
      </c>
      <c r="H151" s="151">
        <f t="shared" si="255"/>
        <v>30.937168872947968</v>
      </c>
      <c r="I151" s="151">
        <f t="shared" si="256"/>
        <v>16.08051023169109</v>
      </c>
      <c r="J151" s="152">
        <f t="shared" si="272"/>
        <v>2.9820284916201776</v>
      </c>
      <c r="K151" s="154">
        <f t="shared" si="220"/>
        <v>2164.8311285056811</v>
      </c>
      <c r="L151" s="115"/>
      <c r="M151" s="16">
        <v>1984</v>
      </c>
      <c r="N151" s="150">
        <f t="shared" si="201"/>
        <v>4510.4629324829921</v>
      </c>
      <c r="O151" s="151">
        <f t="shared" si="221"/>
        <v>30282.502594842885</v>
      </c>
      <c r="P151" s="151">
        <f t="shared" si="222"/>
        <v>108178.30704273876</v>
      </c>
      <c r="Q151" s="151">
        <f t="shared" si="223"/>
        <v>134863.96851161637</v>
      </c>
      <c r="R151" s="151">
        <f t="shared" si="224"/>
        <v>8331.7095454754162</v>
      </c>
      <c r="S151" s="151">
        <f t="shared" si="225"/>
        <v>1340.358327517743</v>
      </c>
      <c r="T151" s="151">
        <f t="shared" si="226"/>
        <v>12931.73658889225</v>
      </c>
      <c r="U151" s="151">
        <f t="shared" si="227"/>
        <v>6930.6999098588594</v>
      </c>
      <c r="V151" s="152">
        <f t="shared" si="228"/>
        <v>1329.9847072625992</v>
      </c>
      <c r="W151" s="263">
        <f t="shared" si="258"/>
        <v>308699.73016068788</v>
      </c>
      <c r="X151" s="265">
        <f t="shared" si="259"/>
        <v>340282.79955342779</v>
      </c>
      <c r="Y151" s="307">
        <v>35000</v>
      </c>
      <c r="Z151">
        <v>244410</v>
      </c>
      <c r="AA151" s="296">
        <f t="shared" si="231"/>
        <v>-95872.799553427787</v>
      </c>
      <c r="AB151" s="7"/>
      <c r="AC151" s="257">
        <v>1984</v>
      </c>
      <c r="AD151" s="137">
        <f t="shared" si="232"/>
        <v>114878.39910000001</v>
      </c>
      <c r="AE151" s="333">
        <v>104217</v>
      </c>
      <c r="AF151" s="203">
        <f t="shared" si="203"/>
        <v>-204482.73016068788</v>
      </c>
      <c r="AG151" s="204">
        <f t="shared" si="204"/>
        <v>-1.085893793587875</v>
      </c>
      <c r="AH151" s="205">
        <f t="shared" si="205"/>
        <v>1.1791653309526664</v>
      </c>
      <c r="AI151" s="436">
        <v>0</v>
      </c>
      <c r="AK151"/>
      <c r="AL151" s="296"/>
      <c r="AM151" s="25"/>
      <c r="AN151" s="460">
        <f t="shared" ref="AN151:AO151" si="274">B151*B317</f>
        <v>13.624670665259371</v>
      </c>
      <c r="AO151" s="151">
        <f t="shared" si="274"/>
        <v>93.745734452078068</v>
      </c>
      <c r="AP151" s="151">
        <f t="shared" si="234"/>
        <v>359.48993189705976</v>
      </c>
      <c r="AQ151" s="151">
        <f t="shared" si="235"/>
        <v>450.01074517090115</v>
      </c>
      <c r="AR151" s="151">
        <f t="shared" si="236"/>
        <v>21.37413661756808</v>
      </c>
      <c r="AS151" s="151">
        <f t="shared" si="237"/>
        <v>3.4280264130888565</v>
      </c>
      <c r="AT151" s="151">
        <f t="shared" si="238"/>
        <v>30.937168872947968</v>
      </c>
      <c r="AU151" s="151">
        <f t="shared" si="239"/>
        <v>16.08051023169109</v>
      </c>
      <c r="AV151" s="451">
        <f t="shared" si="240"/>
        <v>2.9820284916201776</v>
      </c>
      <c r="AW151" s="145">
        <f t="shared" si="261"/>
        <v>991.67295281221448</v>
      </c>
      <c r="AX151" s="25">
        <v>1984</v>
      </c>
      <c r="AY151" s="150">
        <f t="shared" si="208"/>
        <v>30.476100895155355</v>
      </c>
      <c r="AZ151" s="151">
        <f t="shared" si="241"/>
        <v>142.17137368470836</v>
      </c>
      <c r="BA151" s="151">
        <f t="shared" si="242"/>
        <v>400.66039645458801</v>
      </c>
      <c r="BB151" s="151">
        <f t="shared" si="243"/>
        <v>429.5030844318992</v>
      </c>
      <c r="BC151" s="151">
        <f t="shared" si="244"/>
        <v>24.22008588800993</v>
      </c>
      <c r="BD151" s="151">
        <f t="shared" si="245"/>
        <v>3.4280264130888565</v>
      </c>
      <c r="BE151" s="151">
        <f t="shared" si="246"/>
        <v>30.937168872947968</v>
      </c>
      <c r="BF151" s="151">
        <f t="shared" si="247"/>
        <v>16.08051023169109</v>
      </c>
      <c r="BG151" s="152">
        <f t="shared" si="248"/>
        <v>2.9820284916201776</v>
      </c>
      <c r="BH151" s="201">
        <f t="shared" si="262"/>
        <v>1080.458775363709</v>
      </c>
      <c r="BI151" s="25">
        <v>1984</v>
      </c>
      <c r="BJ151" s="150">
        <f t="shared" si="263"/>
        <v>1.3739076604461321E-2</v>
      </c>
      <c r="BK151" s="151">
        <f t="shared" si="264"/>
        <v>9.4532914491850598E-2</v>
      </c>
      <c r="BL151" s="151">
        <f t="shared" si="265"/>
        <v>0.36250855776353275</v>
      </c>
      <c r="BM151" s="151">
        <f t="shared" si="266"/>
        <v>0.45378947151351445</v>
      </c>
      <c r="BN151" s="151">
        <f t="shared" si="267"/>
        <v>2.1553614583270313E-2</v>
      </c>
      <c r="BO151" s="151">
        <f t="shared" si="268"/>
        <v>3.4568114451115775E-3</v>
      </c>
      <c r="BP151" s="151">
        <f t="shared" si="269"/>
        <v>3.119694732544178E-2</v>
      </c>
      <c r="BQ151" s="151">
        <f t="shared" si="270"/>
        <v>1.6215537779960137E-2</v>
      </c>
      <c r="BR151" s="152">
        <f t="shared" si="271"/>
        <v>3.0070684928571018E-3</v>
      </c>
      <c r="BS151" s="145"/>
      <c r="BT151" s="7"/>
      <c r="BU151" s="145"/>
      <c r="BV151" s="16"/>
      <c r="BW151" s="21"/>
      <c r="BX151" s="21"/>
      <c r="BY151" s="21"/>
      <c r="BZ151" s="21"/>
      <c r="CA151" s="21"/>
      <c r="CB151" s="21"/>
      <c r="CC151" s="21"/>
      <c r="CD151" s="21"/>
      <c r="CE151" s="21"/>
      <c r="CF151" s="145"/>
      <c r="CG151" s="145"/>
      <c r="CH151" s="7"/>
      <c r="CI151" s="145"/>
      <c r="CJ151" s="7"/>
      <c r="CK151" s="5"/>
      <c r="CL151" s="5"/>
      <c r="CM151" s="5"/>
    </row>
    <row r="152" spans="1:91" s="3" customFormat="1" ht="11.25" customHeight="1">
      <c r="A152" s="48">
        <v>1985</v>
      </c>
      <c r="B152" s="150">
        <f t="shared" si="200"/>
        <v>402.25700000000001</v>
      </c>
      <c r="C152" s="151">
        <f t="shared" si="218"/>
        <v>134.82851353168442</v>
      </c>
      <c r="D152" s="151">
        <f t="shared" si="251"/>
        <v>346.2027937130128</v>
      </c>
      <c r="E152" s="151">
        <f t="shared" si="252"/>
        <v>604.16915641043079</v>
      </c>
      <c r="F152" s="151">
        <f t="shared" si="253"/>
        <v>462.94823431367342</v>
      </c>
      <c r="G152" s="151">
        <f t="shared" si="254"/>
        <v>17.144710009646634</v>
      </c>
      <c r="H152" s="151">
        <f t="shared" si="255"/>
        <v>1.7832161978566032</v>
      </c>
      <c r="I152" s="151">
        <f t="shared" si="256"/>
        <v>21.589893615891576</v>
      </c>
      <c r="J152" s="152">
        <f t="shared" si="272"/>
        <v>13.248344500024707</v>
      </c>
      <c r="K152" s="154">
        <f t="shared" si="220"/>
        <v>2004.171862292221</v>
      </c>
      <c r="L152" s="115"/>
      <c r="M152" s="16">
        <v>1985</v>
      </c>
      <c r="N152" s="150">
        <f t="shared" si="201"/>
        <v>10483.983095921758</v>
      </c>
      <c r="O152" s="151">
        <f t="shared" si="221"/>
        <v>8503.0014541214714</v>
      </c>
      <c r="P152" s="151">
        <f t="shared" si="222"/>
        <v>43923.740260465303</v>
      </c>
      <c r="Q152" s="151">
        <f t="shared" si="223"/>
        <v>129991.12777306336</v>
      </c>
      <c r="R152" s="151">
        <f t="shared" si="224"/>
        <v>168050.20905586347</v>
      </c>
      <c r="S152" s="151">
        <f t="shared" si="225"/>
        <v>6909.3181338875929</v>
      </c>
      <c r="T152" s="151">
        <f t="shared" si="226"/>
        <v>768.56618127619595</v>
      </c>
      <c r="U152" s="151">
        <f t="shared" si="227"/>
        <v>9801.8117016147753</v>
      </c>
      <c r="V152" s="152">
        <f t="shared" si="228"/>
        <v>6028.2418988480476</v>
      </c>
      <c r="W152" s="263">
        <f t="shared" si="258"/>
        <v>384459.99955506192</v>
      </c>
      <c r="X152" s="265">
        <f t="shared" si="259"/>
        <v>423794.10210954031</v>
      </c>
      <c r="Y152" s="307">
        <v>35000</v>
      </c>
      <c r="Z152">
        <v>288107</v>
      </c>
      <c r="AA152" s="296">
        <f t="shared" si="231"/>
        <v>-135687.10210954031</v>
      </c>
      <c r="AB152" s="7"/>
      <c r="AC152" s="257">
        <v>1985</v>
      </c>
      <c r="AD152" s="137">
        <f t="shared" si="232"/>
        <v>131398.5692</v>
      </c>
      <c r="AE152" s="333">
        <v>119204</v>
      </c>
      <c r="AF152" s="203">
        <f t="shared" si="203"/>
        <v>-265255.99955506192</v>
      </c>
      <c r="AG152" s="204">
        <f t="shared" si="204"/>
        <v>-1.1710034400522051</v>
      </c>
      <c r="AH152" s="205">
        <f t="shared" si="205"/>
        <v>1.3712490566140985</v>
      </c>
      <c r="AI152" s="436">
        <v>0</v>
      </c>
      <c r="AK152"/>
      <c r="AL152" s="296"/>
      <c r="AM152" s="25"/>
      <c r="AN152" s="460">
        <f t="shared" ref="AN152:AO152" si="275">B152*B318</f>
        <v>30.835382123098263</v>
      </c>
      <c r="AO152" s="151">
        <f t="shared" si="275"/>
        <v>27.484095071543596</v>
      </c>
      <c r="AP152" s="151">
        <f t="shared" si="234"/>
        <v>152.75306181340082</v>
      </c>
      <c r="AQ152" s="151">
        <f t="shared" si="235"/>
        <v>428.29518147995918</v>
      </c>
      <c r="AR152" s="151">
        <f t="shared" si="236"/>
        <v>408.55011220174566</v>
      </c>
      <c r="AS152" s="151">
        <f t="shared" si="237"/>
        <v>17.144710009646634</v>
      </c>
      <c r="AT152" s="151">
        <f t="shared" si="238"/>
        <v>1.7832161978566032</v>
      </c>
      <c r="AU152" s="151">
        <f t="shared" si="239"/>
        <v>21.589893615891576</v>
      </c>
      <c r="AV152" s="451">
        <f t="shared" si="240"/>
        <v>13.248344500024707</v>
      </c>
      <c r="AW152" s="145">
        <f t="shared" si="261"/>
        <v>1101.6839970131668</v>
      </c>
      <c r="AX152" s="25">
        <v>1985</v>
      </c>
      <c r="AY152" s="150">
        <f t="shared" si="208"/>
        <v>68.973572999485242</v>
      </c>
      <c r="AZ152" s="151">
        <f t="shared" si="241"/>
        <v>41.68137967706604</v>
      </c>
      <c r="BA152" s="151">
        <f t="shared" si="242"/>
        <v>170.24705527312133</v>
      </c>
      <c r="BB152" s="151">
        <f t="shared" si="243"/>
        <v>408.77713136183451</v>
      </c>
      <c r="BC152" s="151">
        <f t="shared" si="244"/>
        <v>462.94823431367342</v>
      </c>
      <c r="BD152" s="151">
        <f t="shared" si="245"/>
        <v>17.144710009646634</v>
      </c>
      <c r="BE152" s="151">
        <f t="shared" si="246"/>
        <v>1.7832161978566032</v>
      </c>
      <c r="BF152" s="151">
        <f t="shared" si="247"/>
        <v>21.589893615891576</v>
      </c>
      <c r="BG152" s="152">
        <f t="shared" si="248"/>
        <v>13.248344500024707</v>
      </c>
      <c r="BH152" s="201">
        <f t="shared" si="262"/>
        <v>1206.3935379485999</v>
      </c>
      <c r="BI152" s="25">
        <v>1985</v>
      </c>
      <c r="BJ152" s="150">
        <f t="shared" si="263"/>
        <v>2.7989316543307954E-2</v>
      </c>
      <c r="BK152" s="151">
        <f t="shared" si="264"/>
        <v>2.4947348918616559E-2</v>
      </c>
      <c r="BL152" s="151">
        <f t="shared" si="265"/>
        <v>0.13865415330306843</v>
      </c>
      <c r="BM152" s="151">
        <f t="shared" si="266"/>
        <v>0.38876409446005633</v>
      </c>
      <c r="BN152" s="151">
        <f t="shared" si="267"/>
        <v>0.37084146934092466</v>
      </c>
      <c r="BO152" s="151">
        <f t="shared" si="268"/>
        <v>1.5562275621801311E-2</v>
      </c>
      <c r="BP152" s="151">
        <f t="shared" si="269"/>
        <v>1.618627666999951E-3</v>
      </c>
      <c r="BQ152" s="151">
        <f t="shared" si="270"/>
        <v>1.9597174574946235E-2</v>
      </c>
      <c r="BR152" s="152">
        <f t="shared" si="271"/>
        <v>1.2025539570278762E-2</v>
      </c>
      <c r="BS152" s="145"/>
      <c r="BT152" s="7"/>
      <c r="BU152" s="145"/>
      <c r="BV152" s="16"/>
      <c r="BW152" s="21"/>
      <c r="BX152" s="21"/>
      <c r="BY152" s="21"/>
      <c r="BZ152" s="21"/>
      <c r="CA152" s="21"/>
      <c r="CB152" s="21"/>
      <c r="CC152" s="21"/>
      <c r="CD152" s="21"/>
      <c r="CE152" s="21"/>
      <c r="CF152" s="145"/>
      <c r="CG152" s="145"/>
      <c r="CH152" s="7"/>
      <c r="CI152" s="145"/>
      <c r="CJ152" s="7"/>
      <c r="CK152" s="5"/>
      <c r="CL152" s="5"/>
      <c r="CM152" s="5"/>
    </row>
    <row r="153" spans="1:91" s="3" customFormat="1" ht="11.25" customHeight="1">
      <c r="A153" s="48">
        <v>1986</v>
      </c>
      <c r="B153" s="150">
        <f t="shared" si="200"/>
        <v>82.154200000000003</v>
      </c>
      <c r="C153" s="151">
        <f t="shared" si="218"/>
        <v>305.05837869606404</v>
      </c>
      <c r="D153" s="151">
        <f t="shared" si="251"/>
        <v>101.47908952764965</v>
      </c>
      <c r="E153" s="151">
        <f t="shared" si="252"/>
        <v>256.40980771898313</v>
      </c>
      <c r="F153" s="151">
        <f t="shared" si="253"/>
        <v>438.64865228529214</v>
      </c>
      <c r="G153" s="151">
        <f t="shared" si="254"/>
        <v>332.18756373093242</v>
      </c>
      <c r="H153" s="151">
        <f t="shared" si="255"/>
        <v>11.675819806906683</v>
      </c>
      <c r="I153" s="151">
        <f t="shared" si="256"/>
        <v>1.0260578766995334</v>
      </c>
      <c r="J153" s="152">
        <f t="shared" si="272"/>
        <v>23.867771180567374</v>
      </c>
      <c r="K153" s="154">
        <f t="shared" si="220"/>
        <v>1552.5073408230951</v>
      </c>
      <c r="L153" s="115"/>
      <c r="M153" s="16">
        <v>1986</v>
      </c>
      <c r="N153" s="150">
        <f t="shared" si="201"/>
        <v>2183.4365845509665</v>
      </c>
      <c r="O153" s="151">
        <f t="shared" si="221"/>
        <v>18955.679391404614</v>
      </c>
      <c r="P153" s="151">
        <f t="shared" si="222"/>
        <v>12475.719778709588</v>
      </c>
      <c r="Q153" s="151">
        <f t="shared" si="223"/>
        <v>52913.015642702798</v>
      </c>
      <c r="R153" s="151">
        <f t="shared" si="224"/>
        <v>157036.2175181346</v>
      </c>
      <c r="S153" s="151">
        <f t="shared" si="225"/>
        <v>130881.90010998737</v>
      </c>
      <c r="T153" s="151">
        <f t="shared" si="226"/>
        <v>4997.2508773560603</v>
      </c>
      <c r="U153" s="151">
        <f t="shared" si="227"/>
        <v>460.69998663809048</v>
      </c>
      <c r="V153" s="152">
        <f t="shared" si="228"/>
        <v>11048.138161014249</v>
      </c>
      <c r="W153" s="263">
        <f t="shared" si="258"/>
        <v>390952.05805049831</v>
      </c>
      <c r="X153" s="265">
        <f t="shared" si="259"/>
        <v>430950.36310964479</v>
      </c>
      <c r="Y153" s="307">
        <v>35000</v>
      </c>
      <c r="Z153">
        <v>285863</v>
      </c>
      <c r="AA153" s="296">
        <f t="shared" si="231"/>
        <v>-145087.36310964479</v>
      </c>
      <c r="AB153" s="7"/>
      <c r="AC153" s="257">
        <v>1986</v>
      </c>
      <c r="AD153" s="137">
        <f t="shared" si="232"/>
        <v>94769.140200000009</v>
      </c>
      <c r="AE153" s="333">
        <v>85974</v>
      </c>
      <c r="AF153" s="203">
        <f t="shared" si="203"/>
        <v>-304978.05805049831</v>
      </c>
      <c r="AG153" s="204">
        <f t="shared" si="204"/>
        <v>-1.5145400138235843</v>
      </c>
      <c r="AH153" s="205">
        <f t="shared" si="205"/>
        <v>2.2938314534727429</v>
      </c>
      <c r="AI153" s="436">
        <v>0</v>
      </c>
      <c r="AK153"/>
      <c r="AL153" s="296"/>
      <c r="AM153" s="25"/>
      <c r="AN153" s="460">
        <f t="shared" ref="AN153:AO153" si="276">B153*B319</f>
        <v>6.2976061324412989</v>
      </c>
      <c r="AO153" s="151">
        <f t="shared" si="276"/>
        <v>62.184572556926483</v>
      </c>
      <c r="AP153" s="151">
        <f t="shared" si="234"/>
        <v>44.775033352950246</v>
      </c>
      <c r="AQ153" s="151">
        <f t="shared" si="235"/>
        <v>181.7687711546132</v>
      </c>
      <c r="AR153" s="151">
        <f t="shared" si="236"/>
        <v>387.1058205330055</v>
      </c>
      <c r="AS153" s="151">
        <f t="shared" si="237"/>
        <v>332.18756373093242</v>
      </c>
      <c r="AT153" s="151">
        <f t="shared" si="238"/>
        <v>11.675819806906683</v>
      </c>
      <c r="AU153" s="151">
        <f t="shared" si="239"/>
        <v>1.0260578766995334</v>
      </c>
      <c r="AV153" s="451">
        <f t="shared" si="240"/>
        <v>23.867771180567374</v>
      </c>
      <c r="AW153" s="145">
        <f t="shared" si="261"/>
        <v>1050.8890163250428</v>
      </c>
      <c r="AX153" s="25">
        <v>1986</v>
      </c>
      <c r="AY153" s="150">
        <f t="shared" si="208"/>
        <v>14.0866876422643</v>
      </c>
      <c r="AZ153" s="151">
        <f t="shared" si="241"/>
        <v>94.306862643804052</v>
      </c>
      <c r="BA153" s="151">
        <f t="shared" si="242"/>
        <v>49.902879114838349</v>
      </c>
      <c r="BB153" s="151">
        <f t="shared" si="243"/>
        <v>173.48529718918948</v>
      </c>
      <c r="BC153" s="151">
        <f t="shared" si="244"/>
        <v>438.64865228529214</v>
      </c>
      <c r="BD153" s="151">
        <f t="shared" si="245"/>
        <v>332.18756373093242</v>
      </c>
      <c r="BE153" s="151">
        <f t="shared" si="246"/>
        <v>11.675819806906683</v>
      </c>
      <c r="BF153" s="151">
        <f t="shared" si="247"/>
        <v>1.0260578766995334</v>
      </c>
      <c r="BG153" s="152">
        <f t="shared" si="248"/>
        <v>23.867771180567374</v>
      </c>
      <c r="BH153" s="201">
        <f t="shared" si="262"/>
        <v>1139.1875914704945</v>
      </c>
      <c r="BI153" s="25">
        <v>1986</v>
      </c>
      <c r="BJ153" s="150">
        <f t="shared" si="263"/>
        <v>5.9926462591302146E-3</v>
      </c>
      <c r="BK153" s="151">
        <f t="shared" si="264"/>
        <v>5.9173301453264618E-2</v>
      </c>
      <c r="BL153" s="151">
        <f t="shared" si="265"/>
        <v>4.2606814475546109E-2</v>
      </c>
      <c r="BM153" s="151">
        <f t="shared" si="266"/>
        <v>0.17296666758423102</v>
      </c>
      <c r="BN153" s="151">
        <f t="shared" si="267"/>
        <v>0.36836032589503498</v>
      </c>
      <c r="BO153" s="151">
        <f t="shared" si="268"/>
        <v>0.31610147082190637</v>
      </c>
      <c r="BP153" s="151">
        <f t="shared" si="269"/>
        <v>1.111042139134445E-2</v>
      </c>
      <c r="BQ153" s="151">
        <f t="shared" si="270"/>
        <v>9.7637130159344148E-4</v>
      </c>
      <c r="BR153" s="152">
        <f t="shared" si="271"/>
        <v>2.2711980817948722E-2</v>
      </c>
      <c r="BS153" s="145"/>
      <c r="BT153" s="7"/>
      <c r="BU153" s="145"/>
      <c r="BV153" s="16"/>
      <c r="BW153" s="21"/>
      <c r="BX153" s="21"/>
      <c r="BY153" s="21"/>
      <c r="BZ153" s="21"/>
      <c r="CA153" s="21"/>
      <c r="CB153" s="21"/>
      <c r="CC153" s="21"/>
      <c r="CD153" s="21"/>
      <c r="CE153" s="21"/>
      <c r="CF153" s="145"/>
      <c r="CG153" s="145"/>
      <c r="CH153" s="7"/>
      <c r="CI153" s="145"/>
      <c r="CJ153" s="7"/>
      <c r="CK153" s="5"/>
      <c r="CL153" s="5"/>
      <c r="CM153" s="5"/>
    </row>
    <row r="154" spans="1:91" s="3" customFormat="1" ht="11.25" customHeight="1">
      <c r="A154" s="48">
        <v>1987</v>
      </c>
      <c r="B154" s="150">
        <f t="shared" si="200"/>
        <v>300.34300000000002</v>
      </c>
      <c r="C154" s="151">
        <f t="shared" si="218"/>
        <v>62.410929749004509</v>
      </c>
      <c r="D154" s="151">
        <f t="shared" si="251"/>
        <v>230.79159439151471</v>
      </c>
      <c r="E154" s="151">
        <f t="shared" si="252"/>
        <v>76.019399140504575</v>
      </c>
      <c r="F154" s="151">
        <f t="shared" si="253"/>
        <v>189.48517656733293</v>
      </c>
      <c r="G154" s="151">
        <f t="shared" si="254"/>
        <v>321.15518423724711</v>
      </c>
      <c r="H154" s="151">
        <f t="shared" si="255"/>
        <v>239.95850852343696</v>
      </c>
      <c r="I154" s="151">
        <f t="shared" si="256"/>
        <v>8.2096659011915207</v>
      </c>
      <c r="J154" s="152">
        <f t="shared" si="272"/>
        <v>17.296736391895376</v>
      </c>
      <c r="K154" s="154">
        <f t="shared" si="220"/>
        <v>1445.6701949021278</v>
      </c>
      <c r="L154" s="115"/>
      <c r="M154" s="16">
        <v>1987</v>
      </c>
      <c r="N154" s="150">
        <f t="shared" si="201"/>
        <v>8141.8552715964533</v>
      </c>
      <c r="O154" s="151">
        <f t="shared" si="221"/>
        <v>3550.0855174750327</v>
      </c>
      <c r="P154" s="151">
        <f t="shared" si="222"/>
        <v>30870.092590263986</v>
      </c>
      <c r="Q154" s="151">
        <f t="shared" si="223"/>
        <v>16356.093855595285</v>
      </c>
      <c r="R154" s="151">
        <f t="shared" si="224"/>
        <v>70677.970859615176</v>
      </c>
      <c r="S154" s="151">
        <f t="shared" si="225"/>
        <v>138096.72922201626</v>
      </c>
      <c r="T154" s="151">
        <f t="shared" si="226"/>
        <v>112540.54049749194</v>
      </c>
      <c r="U154" s="151">
        <f t="shared" si="227"/>
        <v>4104.8329505957599</v>
      </c>
      <c r="V154" s="152">
        <f t="shared" si="228"/>
        <v>9141.2068306024703</v>
      </c>
      <c r="W154" s="263">
        <f t="shared" si="258"/>
        <v>393479.40759525239</v>
      </c>
      <c r="X154" s="265">
        <f t="shared" si="259"/>
        <v>433736.28578632267</v>
      </c>
      <c r="Y154" s="307">
        <v>35000</v>
      </c>
      <c r="Z154">
        <v>294940</v>
      </c>
      <c r="AA154" s="296">
        <f t="shared" si="231"/>
        <v>-138796.28578632267</v>
      </c>
      <c r="AB154" s="7"/>
      <c r="AC154" s="257">
        <v>1987</v>
      </c>
      <c r="AD154" s="137">
        <f t="shared" si="232"/>
        <v>88396.743900000001</v>
      </c>
      <c r="AE154" s="333">
        <v>80193</v>
      </c>
      <c r="AF154" s="203">
        <f t="shared" si="203"/>
        <v>-313286.40759525239</v>
      </c>
      <c r="AG154" s="204">
        <f t="shared" si="204"/>
        <v>-1.5905925058233716</v>
      </c>
      <c r="AH154" s="205">
        <f t="shared" si="205"/>
        <v>2.5299845195814727</v>
      </c>
      <c r="AI154" s="436">
        <v>0</v>
      </c>
      <c r="AK154"/>
      <c r="AL154" s="296"/>
      <c r="AM154" s="25"/>
      <c r="AN154" s="460">
        <f t="shared" ref="AN154:AO154" si="277">B154*B320</f>
        <v>23.023070258560328</v>
      </c>
      <c r="AO154" s="151">
        <f t="shared" si="277"/>
        <v>12.722145203521617</v>
      </c>
      <c r="AP154" s="151">
        <f t="shared" si="234"/>
        <v>101.83084401486524</v>
      </c>
      <c r="AQ154" s="151">
        <f t="shared" si="235"/>
        <v>53.890110088244391</v>
      </c>
      <c r="AR154" s="151">
        <f t="shared" si="236"/>
        <v>167.21997063433878</v>
      </c>
      <c r="AS154" s="151">
        <f t="shared" si="237"/>
        <v>321.15518423724711</v>
      </c>
      <c r="AT154" s="151">
        <f t="shared" si="238"/>
        <v>239.95850852343696</v>
      </c>
      <c r="AU154" s="151">
        <f t="shared" si="239"/>
        <v>8.2096659011915207</v>
      </c>
      <c r="AV154" s="451">
        <f t="shared" si="240"/>
        <v>17.296736391895376</v>
      </c>
      <c r="AW154" s="145">
        <f t="shared" si="261"/>
        <v>945.30623525330145</v>
      </c>
      <c r="AX154" s="25">
        <v>1987</v>
      </c>
      <c r="AY154" s="150">
        <f t="shared" si="208"/>
        <v>51.498742931470176</v>
      </c>
      <c r="AZ154" s="151">
        <f t="shared" si="241"/>
        <v>19.29394302975561</v>
      </c>
      <c r="BA154" s="151">
        <f t="shared" si="242"/>
        <v>113.49298746420584</v>
      </c>
      <c r="BB154" s="151">
        <f t="shared" si="243"/>
        <v>51.434257407532343</v>
      </c>
      <c r="BC154" s="151">
        <f t="shared" si="244"/>
        <v>189.48517656733293</v>
      </c>
      <c r="BD154" s="151">
        <f t="shared" si="245"/>
        <v>321.15518423724711</v>
      </c>
      <c r="BE154" s="151">
        <f t="shared" si="246"/>
        <v>239.95850852343696</v>
      </c>
      <c r="BF154" s="151">
        <f t="shared" si="247"/>
        <v>8.2096659011915207</v>
      </c>
      <c r="BG154" s="152">
        <f t="shared" si="248"/>
        <v>17.296736391895376</v>
      </c>
      <c r="BH154" s="201">
        <f t="shared" si="262"/>
        <v>1011.8252024540679</v>
      </c>
      <c r="BI154" s="25">
        <v>1987</v>
      </c>
      <c r="BJ154" s="150">
        <f t="shared" si="263"/>
        <v>2.4355144819700816E-2</v>
      </c>
      <c r="BK154" s="151">
        <f t="shared" si="264"/>
        <v>1.3458226264753907E-2</v>
      </c>
      <c r="BL154" s="151">
        <f t="shared" si="265"/>
        <v>0.1077225984736882</v>
      </c>
      <c r="BM154" s="151">
        <f t="shared" si="266"/>
        <v>5.7008097565128361E-2</v>
      </c>
      <c r="BN154" s="151">
        <f t="shared" si="267"/>
        <v>0.17689502554643682</v>
      </c>
      <c r="BO154" s="151">
        <f t="shared" si="268"/>
        <v>0.33973666126426355</v>
      </c>
      <c r="BP154" s="151">
        <f t="shared" si="269"/>
        <v>0.2538420879654289</v>
      </c>
      <c r="BQ154" s="151">
        <f t="shared" si="270"/>
        <v>8.6846628055845653E-3</v>
      </c>
      <c r="BR154" s="152">
        <f t="shared" si="271"/>
        <v>1.8297495295014735E-2</v>
      </c>
      <c r="BS154" s="145"/>
      <c r="BT154" s="7"/>
      <c r="BU154" s="145"/>
      <c r="BV154" s="16"/>
      <c r="BW154" s="21"/>
      <c r="BX154" s="21"/>
      <c r="BY154" s="21"/>
      <c r="BZ154" s="21"/>
      <c r="CA154" s="21"/>
      <c r="CB154" s="21"/>
      <c r="CC154" s="21"/>
      <c r="CD154" s="21"/>
      <c r="CE154" s="21"/>
      <c r="CF154" s="145"/>
      <c r="CG154" s="145"/>
      <c r="CH154" s="7"/>
      <c r="CI154" s="145"/>
      <c r="CJ154" s="7"/>
      <c r="CK154" s="5"/>
      <c r="CL154" s="5"/>
      <c r="CM154" s="5"/>
    </row>
    <row r="155" spans="1:91" s="3" customFormat="1" ht="11.25" customHeight="1">
      <c r="A155" s="48">
        <v>1988</v>
      </c>
      <c r="B155" s="150">
        <f t="shared" si="200"/>
        <v>244.66</v>
      </c>
      <c r="C155" s="151">
        <f t="shared" si="218"/>
        <v>228.18017200481515</v>
      </c>
      <c r="D155" s="151">
        <f t="shared" si="251"/>
        <v>47.226476749285823</v>
      </c>
      <c r="E155" s="151">
        <f t="shared" si="252"/>
        <v>172.97423950572988</v>
      </c>
      <c r="F155" s="151">
        <f t="shared" si="253"/>
        <v>56.124430022042503</v>
      </c>
      <c r="G155" s="151">
        <f t="shared" si="254"/>
        <v>138.80244633623434</v>
      </c>
      <c r="H155" s="151">
        <f t="shared" si="255"/>
        <v>231.99788217937254</v>
      </c>
      <c r="I155" s="151">
        <f t="shared" si="256"/>
        <v>171.91050434258256</v>
      </c>
      <c r="J155" s="152">
        <f t="shared" si="272"/>
        <v>17.748517410623904</v>
      </c>
      <c r="K155" s="154">
        <f t="shared" si="220"/>
        <v>1309.6246685506865</v>
      </c>
      <c r="L155" s="115"/>
      <c r="M155" s="16">
        <v>1988</v>
      </c>
      <c r="N155" s="150">
        <f t="shared" si="201"/>
        <v>5789.2348997468289</v>
      </c>
      <c r="O155" s="151">
        <f t="shared" si="221"/>
        <v>13120.524205949343</v>
      </c>
      <c r="P155" s="151">
        <f t="shared" si="222"/>
        <v>5573.7287463869952</v>
      </c>
      <c r="Q155" s="151">
        <f t="shared" si="223"/>
        <v>35695.158161743355</v>
      </c>
      <c r="R155" s="151">
        <f t="shared" si="224"/>
        <v>18633.310767318111</v>
      </c>
      <c r="S155" s="151">
        <f t="shared" si="225"/>
        <v>55937.385873502441</v>
      </c>
      <c r="T155" s="151">
        <f t="shared" si="226"/>
        <v>99063.095690592076</v>
      </c>
      <c r="U155" s="151">
        <f t="shared" si="227"/>
        <v>78563.100484560229</v>
      </c>
      <c r="V155" s="152">
        <f t="shared" si="228"/>
        <v>9066.0608749114472</v>
      </c>
      <c r="W155" s="263">
        <f t="shared" si="258"/>
        <v>321441.59970471082</v>
      </c>
      <c r="X155" s="265">
        <f t="shared" si="259"/>
        <v>354328.28977049974</v>
      </c>
      <c r="Y155" s="307">
        <v>35000</v>
      </c>
      <c r="Z155">
        <v>251394</v>
      </c>
      <c r="AA155" s="296">
        <f t="shared" si="231"/>
        <v>-102934.28977049974</v>
      </c>
      <c r="AB155" s="7"/>
      <c r="AC155" s="257">
        <v>1988</v>
      </c>
      <c r="AD155" s="137">
        <f t="shared" si="232"/>
        <v>134716.49220000001</v>
      </c>
      <c r="AE155" s="333">
        <v>122214</v>
      </c>
      <c r="AF155" s="203">
        <f t="shared" si="203"/>
        <v>-199227.59970471082</v>
      </c>
      <c r="AG155" s="204">
        <f t="shared" si="204"/>
        <v>-0.96704227127633402</v>
      </c>
      <c r="AH155" s="205">
        <f t="shared" si="205"/>
        <v>0.93517075443529085</v>
      </c>
      <c r="AI155" s="436">
        <v>0</v>
      </c>
      <c r="AK155"/>
      <c r="AL155" s="296"/>
      <c r="AM155" s="25"/>
      <c r="AN155" s="460">
        <f t="shared" ref="AN155:AO155" si="278">B155*B321</f>
        <v>18.754638428261586</v>
      </c>
      <c r="AO155" s="151">
        <f t="shared" si="278"/>
        <v>46.513347781941995</v>
      </c>
      <c r="AP155" s="151">
        <f t="shared" si="234"/>
        <v>20.837465939379101</v>
      </c>
      <c r="AQ155" s="151">
        <f t="shared" si="235"/>
        <v>122.62134290439833</v>
      </c>
      <c r="AR155" s="151">
        <f t="shared" si="236"/>
        <v>49.529602843734722</v>
      </c>
      <c r="AS155" s="151">
        <f t="shared" si="237"/>
        <v>138.80244633623434</v>
      </c>
      <c r="AT155" s="151">
        <f t="shared" si="238"/>
        <v>231.99788217937254</v>
      </c>
      <c r="AU155" s="151">
        <f t="shared" si="239"/>
        <v>171.91050434258256</v>
      </c>
      <c r="AV155" s="451">
        <f t="shared" si="240"/>
        <v>17.748517410623904</v>
      </c>
      <c r="AW155" s="145">
        <f t="shared" si="261"/>
        <v>818.71574816652901</v>
      </c>
      <c r="AX155" s="25">
        <v>1988</v>
      </c>
      <c r="AY155" s="150">
        <f t="shared" si="208"/>
        <v>41.95097753439731</v>
      </c>
      <c r="AZ155" s="151">
        <f t="shared" si="241"/>
        <v>70.540452720157759</v>
      </c>
      <c r="BA155" s="151">
        <f t="shared" si="242"/>
        <v>23.223869776612478</v>
      </c>
      <c r="BB155" s="151">
        <f t="shared" si="243"/>
        <v>117.03330544833887</v>
      </c>
      <c r="BC155" s="151">
        <f t="shared" si="244"/>
        <v>56.124430022042503</v>
      </c>
      <c r="BD155" s="151">
        <f t="shared" si="245"/>
        <v>138.80244633623434</v>
      </c>
      <c r="BE155" s="151">
        <f t="shared" si="246"/>
        <v>231.99788217937254</v>
      </c>
      <c r="BF155" s="151">
        <f t="shared" si="247"/>
        <v>171.91050434258256</v>
      </c>
      <c r="BG155" s="152">
        <f t="shared" si="248"/>
        <v>17.748517410623904</v>
      </c>
      <c r="BH155" s="201">
        <f t="shared" si="262"/>
        <v>869.33238577036218</v>
      </c>
      <c r="BI155" s="25">
        <v>1988</v>
      </c>
      <c r="BJ155" s="150">
        <f t="shared" si="263"/>
        <v>2.2907386929177331E-2</v>
      </c>
      <c r="BK155" s="151">
        <f t="shared" si="264"/>
        <v>5.6812572478428809E-2</v>
      </c>
      <c r="BL155" s="151">
        <f t="shared" si="265"/>
        <v>2.5451404820346395E-2</v>
      </c>
      <c r="BM155" s="151">
        <f t="shared" si="266"/>
        <v>0.14977279132470872</v>
      </c>
      <c r="BN155" s="151">
        <f t="shared" si="267"/>
        <v>6.049670224941156E-2</v>
      </c>
      <c r="BO155" s="151">
        <f t="shared" si="268"/>
        <v>0.16953679790217197</v>
      </c>
      <c r="BP155" s="151">
        <f t="shared" si="269"/>
        <v>0.28336804647879271</v>
      </c>
      <c r="BQ155" s="151">
        <f t="shared" si="270"/>
        <v>0.20997581239589824</v>
      </c>
      <c r="BR155" s="152">
        <f t="shared" si="271"/>
        <v>2.1678485421064365E-2</v>
      </c>
      <c r="BS155" s="145"/>
      <c r="BT155" s="7"/>
      <c r="BU155" s="145"/>
      <c r="BV155" s="16"/>
      <c r="BW155" s="21"/>
      <c r="BX155" s="21"/>
      <c r="BY155" s="21"/>
      <c r="BZ155" s="21"/>
      <c r="CA155" s="21"/>
      <c r="CB155" s="21"/>
      <c r="CC155" s="21"/>
      <c r="CD155" s="21"/>
      <c r="CE155" s="21"/>
      <c r="CF155" s="145"/>
      <c r="CG155" s="145"/>
      <c r="CH155" s="7"/>
      <c r="CI155" s="145"/>
      <c r="CJ155" s="7"/>
      <c r="CK155" s="5"/>
      <c r="CL155" s="5"/>
      <c r="CM155" s="5"/>
    </row>
    <row r="156" spans="1:91" s="3" customFormat="1" ht="11.25" customHeight="1">
      <c r="A156" s="48">
        <v>1989</v>
      </c>
      <c r="B156" s="150">
        <f t="shared" si="200"/>
        <v>42.683799999999998</v>
      </c>
      <c r="C156" s="151">
        <f t="shared" si="218"/>
        <v>185.88351142058755</v>
      </c>
      <c r="D156" s="151">
        <f t="shared" si="251"/>
        <v>172.69133467429305</v>
      </c>
      <c r="E156" s="151">
        <f t="shared" si="252"/>
        <v>35.464313026477228</v>
      </c>
      <c r="F156" s="151">
        <f t="shared" si="253"/>
        <v>128.05006753500749</v>
      </c>
      <c r="G156" s="151">
        <f t="shared" si="254"/>
        <v>41.147129275982593</v>
      </c>
      <c r="H156" s="151">
        <f t="shared" si="255"/>
        <v>99.616662960679719</v>
      </c>
      <c r="I156" s="151">
        <f t="shared" si="256"/>
        <v>164.09589305729335</v>
      </c>
      <c r="J156" s="152">
        <f t="shared" si="272"/>
        <v>133.34660635722895</v>
      </c>
      <c r="K156" s="154">
        <f t="shared" si="220"/>
        <v>1002.9793183075499</v>
      </c>
      <c r="L156" s="115"/>
      <c r="M156" s="16">
        <v>1989</v>
      </c>
      <c r="N156" s="150">
        <f t="shared" si="201"/>
        <v>1157.0947950901757</v>
      </c>
      <c r="O156" s="151">
        <f t="shared" si="221"/>
        <v>11205.618139625694</v>
      </c>
      <c r="P156" s="151">
        <f t="shared" si="222"/>
        <v>20890.78183773502</v>
      </c>
      <c r="Q156" s="151">
        <f t="shared" si="223"/>
        <v>7054.5111370117229</v>
      </c>
      <c r="R156" s="151">
        <f t="shared" si="224"/>
        <v>44561.423502182603</v>
      </c>
      <c r="S156" s="151">
        <f t="shared" si="225"/>
        <v>15841.644771253299</v>
      </c>
      <c r="T156" s="151">
        <f t="shared" si="226"/>
        <v>41141.681802760722</v>
      </c>
      <c r="U156" s="151">
        <f t="shared" si="227"/>
        <v>72366.288838266366</v>
      </c>
      <c r="V156" s="152">
        <f t="shared" si="228"/>
        <v>61682.532811138051</v>
      </c>
      <c r="W156" s="263">
        <f t="shared" si="258"/>
        <v>275901.57763506367</v>
      </c>
      <c r="X156" s="265">
        <f t="shared" si="259"/>
        <v>304129.06804290699</v>
      </c>
      <c r="Y156" s="307">
        <v>35000</v>
      </c>
      <c r="Z156">
        <v>223696</v>
      </c>
      <c r="AA156" s="296">
        <f t="shared" si="231"/>
        <v>-80433.068042906991</v>
      </c>
      <c r="AB156" s="7"/>
      <c r="AC156" s="257">
        <v>1989</v>
      </c>
      <c r="AD156" s="137">
        <f t="shared" si="232"/>
        <v>98964.097172000009</v>
      </c>
      <c r="AE156" s="333">
        <v>89779.64</v>
      </c>
      <c r="AF156" s="203">
        <f t="shared" si="203"/>
        <v>-186121.93763506366</v>
      </c>
      <c r="AG156" s="204">
        <f t="shared" si="204"/>
        <v>-1.1226859758037442</v>
      </c>
      <c r="AH156" s="205">
        <f t="shared" si="205"/>
        <v>1.2604238002664052</v>
      </c>
      <c r="AI156" s="436">
        <v>0</v>
      </c>
      <c r="AK156"/>
      <c r="AL156" s="296"/>
      <c r="AM156" s="25"/>
      <c r="AN156" s="460">
        <f t="shared" ref="AN156:AO156" si="279">B156*B322</f>
        <v>3.2719661397213762</v>
      </c>
      <c r="AO156" s="151">
        <f t="shared" si="279"/>
        <v>37.891392304901601</v>
      </c>
      <c r="AP156" s="151">
        <f t="shared" si="234"/>
        <v>76.19560153523237</v>
      </c>
      <c r="AQ156" s="151">
        <f t="shared" si="235"/>
        <v>25.140631928285089</v>
      </c>
      <c r="AR156" s="151">
        <f t="shared" si="236"/>
        <v>113.00371311800308</v>
      </c>
      <c r="AS156" s="151">
        <f t="shared" si="237"/>
        <v>41.147129275982593</v>
      </c>
      <c r="AT156" s="151">
        <f t="shared" si="238"/>
        <v>99.616662960679719</v>
      </c>
      <c r="AU156" s="151">
        <f t="shared" si="239"/>
        <v>164.09589305729335</v>
      </c>
      <c r="AV156" s="451">
        <f t="shared" si="240"/>
        <v>133.34660635722895</v>
      </c>
      <c r="AW156" s="145">
        <f t="shared" si="261"/>
        <v>693.70959667732814</v>
      </c>
      <c r="AX156" s="25">
        <v>1989</v>
      </c>
      <c r="AY156" s="150">
        <f t="shared" si="208"/>
        <v>7.3188389392737179</v>
      </c>
      <c r="AZ156" s="151">
        <f t="shared" si="241"/>
        <v>57.464708408336897</v>
      </c>
      <c r="BA156" s="151">
        <f t="shared" si="242"/>
        <v>84.921877389166752</v>
      </c>
      <c r="BB156" s="151">
        <f t="shared" si="243"/>
        <v>23.994935840175927</v>
      </c>
      <c r="BC156" s="151">
        <f t="shared" si="244"/>
        <v>128.05006753500749</v>
      </c>
      <c r="BD156" s="151">
        <f t="shared" si="245"/>
        <v>41.147129275982593</v>
      </c>
      <c r="BE156" s="151">
        <f t="shared" si="246"/>
        <v>99.616662960679719</v>
      </c>
      <c r="BF156" s="151">
        <f t="shared" si="247"/>
        <v>164.09589305729335</v>
      </c>
      <c r="BG156" s="152">
        <f t="shared" si="248"/>
        <v>133.34660635722895</v>
      </c>
      <c r="BH156" s="201">
        <f t="shared" si="262"/>
        <v>739.95671976314543</v>
      </c>
      <c r="BI156" s="25">
        <v>1989</v>
      </c>
      <c r="BJ156" s="150">
        <f t="shared" si="263"/>
        <v>4.7166222802641974E-3</v>
      </c>
      <c r="BK156" s="151">
        <f t="shared" si="264"/>
        <v>5.4621404239454961E-2</v>
      </c>
      <c r="BL156" s="151">
        <f t="shared" si="265"/>
        <v>0.10983789456018433</v>
      </c>
      <c r="BM156" s="151">
        <f t="shared" si="266"/>
        <v>3.6240859357721984E-2</v>
      </c>
      <c r="BN156" s="151">
        <f t="shared" si="267"/>
        <v>0.16289772212934456</v>
      </c>
      <c r="BO156" s="151">
        <f t="shared" si="268"/>
        <v>5.9314631760992859E-2</v>
      </c>
      <c r="BP156" s="151">
        <f t="shared" si="269"/>
        <v>0.14359994937047899</v>
      </c>
      <c r="BQ156" s="151">
        <f t="shared" si="270"/>
        <v>0.23654839697081612</v>
      </c>
      <c r="BR156" s="152">
        <f t="shared" si="271"/>
        <v>0.192222519330742</v>
      </c>
      <c r="BS156" s="145"/>
      <c r="BT156" s="7"/>
      <c r="BU156" s="145"/>
      <c r="BV156" s="16"/>
      <c r="BW156" s="21"/>
      <c r="BX156" s="21"/>
      <c r="BY156" s="21"/>
      <c r="BZ156" s="21"/>
      <c r="CA156" s="21"/>
      <c r="CB156" s="21"/>
      <c r="CC156" s="21"/>
      <c r="CD156" s="21"/>
      <c r="CE156" s="21"/>
      <c r="CF156" s="145"/>
      <c r="CG156" s="145"/>
      <c r="CH156" s="7"/>
      <c r="CI156" s="145"/>
      <c r="CJ156" s="7"/>
      <c r="CK156" s="5"/>
      <c r="CL156" s="5"/>
      <c r="CM156" s="5"/>
    </row>
    <row r="157" spans="1:91" s="3" customFormat="1" ht="11.25" customHeight="1">
      <c r="A157" s="48">
        <v>1990</v>
      </c>
      <c r="B157" s="150">
        <f t="shared" si="200"/>
        <v>92.163600000000002</v>
      </c>
      <c r="C157" s="151">
        <f t="shared" si="218"/>
        <v>32.424759168300319</v>
      </c>
      <c r="D157" s="151">
        <f t="shared" si="251"/>
        <v>140.59667162066836</v>
      </c>
      <c r="E157" s="151">
        <f t="shared" si="252"/>
        <v>129.16560899852104</v>
      </c>
      <c r="F157" s="151">
        <f t="shared" si="253"/>
        <v>26.094171103013522</v>
      </c>
      <c r="G157" s="151">
        <f t="shared" si="254"/>
        <v>93.44553745030845</v>
      </c>
      <c r="H157" s="151">
        <f t="shared" si="255"/>
        <v>29.505342619805706</v>
      </c>
      <c r="I157" s="151">
        <f t="shared" si="256"/>
        <v>70.689407697571298</v>
      </c>
      <c r="J157" s="152">
        <f t="shared" si="272"/>
        <v>207.4185777636809</v>
      </c>
      <c r="K157" s="154">
        <f t="shared" si="220"/>
        <v>821.5036764218695</v>
      </c>
      <c r="L157" s="115"/>
      <c r="M157" s="16">
        <v>1990</v>
      </c>
      <c r="N157" s="150">
        <f t="shared" si="201"/>
        <v>2386.247527493118</v>
      </c>
      <c r="O157" s="151">
        <f t="shared" si="221"/>
        <v>2094.9968997498004</v>
      </c>
      <c r="P157" s="151">
        <f t="shared" si="222"/>
        <v>17008.232633552536</v>
      </c>
      <c r="Q157" s="151">
        <f t="shared" si="223"/>
        <v>26479.974700311905</v>
      </c>
      <c r="R157" s="151">
        <f t="shared" si="224"/>
        <v>9263.4307415698004</v>
      </c>
      <c r="S157" s="151">
        <f t="shared" si="225"/>
        <v>36443.759605620296</v>
      </c>
      <c r="T157" s="151">
        <f t="shared" si="226"/>
        <v>12421.749242938202</v>
      </c>
      <c r="U157" s="151">
        <f t="shared" si="227"/>
        <v>31456.786425419228</v>
      </c>
      <c r="V157" s="152">
        <f t="shared" si="228"/>
        <v>99086.171664781432</v>
      </c>
      <c r="W157" s="263">
        <f t="shared" si="258"/>
        <v>236641.34944143632</v>
      </c>
      <c r="X157" s="265">
        <f t="shared" si="259"/>
        <v>260852.12590278964</v>
      </c>
      <c r="Y157" s="307">
        <v>35000</v>
      </c>
      <c r="Z157">
        <v>201181</v>
      </c>
      <c r="AA157" s="296">
        <f t="shared" si="231"/>
        <v>-59671.125902789645</v>
      </c>
      <c r="AB157" s="7"/>
      <c r="AC157" s="257">
        <v>1990</v>
      </c>
      <c r="AD157" s="137">
        <f t="shared" si="232"/>
        <v>88104.204503000001</v>
      </c>
      <c r="AE157" s="333">
        <v>79927.61</v>
      </c>
      <c r="AF157" s="203">
        <f t="shared" si="203"/>
        <v>-156713.73944143631</v>
      </c>
      <c r="AG157" s="204">
        <f t="shared" si="204"/>
        <v>-1.0854243514266297</v>
      </c>
      <c r="AH157" s="205">
        <f t="shared" si="205"/>
        <v>1.1781460226699199</v>
      </c>
      <c r="AI157" s="436">
        <v>0</v>
      </c>
      <c r="AK157"/>
      <c r="AL157" s="296"/>
      <c r="AM157" s="25"/>
      <c r="AN157" s="460">
        <f t="shared" ref="AN157:AO157" si="280">B157*B323</f>
        <v>7.0648859406806572</v>
      </c>
      <c r="AO157" s="151">
        <f t="shared" si="280"/>
        <v>6.6096194366486793</v>
      </c>
      <c r="AP157" s="151">
        <f t="shared" si="234"/>
        <v>62.034658474285806</v>
      </c>
      <c r="AQ157" s="151">
        <f t="shared" si="235"/>
        <v>91.565428920058508</v>
      </c>
      <c r="AR157" s="151">
        <f t="shared" si="236"/>
        <v>23.028009919408074</v>
      </c>
      <c r="AS157" s="151">
        <f t="shared" si="237"/>
        <v>93.44553745030845</v>
      </c>
      <c r="AT157" s="151">
        <f t="shared" si="238"/>
        <v>29.505342619805706</v>
      </c>
      <c r="AU157" s="151">
        <f t="shared" si="239"/>
        <v>70.689407697571298</v>
      </c>
      <c r="AV157" s="451">
        <f t="shared" si="240"/>
        <v>207.4185777636809</v>
      </c>
      <c r="AW157" s="145">
        <f t="shared" si="261"/>
        <v>591.36146822244814</v>
      </c>
      <c r="AX157" s="25">
        <v>1990</v>
      </c>
      <c r="AY157" s="150">
        <f t="shared" si="208"/>
        <v>15.802963758232568</v>
      </c>
      <c r="AZ157" s="151">
        <f t="shared" si="241"/>
        <v>10.023908611243066</v>
      </c>
      <c r="BA157" s="151">
        <f t="shared" si="242"/>
        <v>69.139157046961515</v>
      </c>
      <c r="BB157" s="151">
        <f t="shared" si="243"/>
        <v>87.392655776606958</v>
      </c>
      <c r="BC157" s="151">
        <f t="shared" si="244"/>
        <v>26.094171103013522</v>
      </c>
      <c r="BD157" s="151">
        <f t="shared" si="245"/>
        <v>93.44553745030845</v>
      </c>
      <c r="BE157" s="151">
        <f t="shared" si="246"/>
        <v>29.505342619805706</v>
      </c>
      <c r="BF157" s="151">
        <f t="shared" si="247"/>
        <v>70.689407697571298</v>
      </c>
      <c r="BG157" s="152">
        <f t="shared" si="248"/>
        <v>207.4185777636809</v>
      </c>
      <c r="BH157" s="201">
        <f t="shared" si="262"/>
        <v>609.51172182742403</v>
      </c>
      <c r="BI157" s="25">
        <v>1990</v>
      </c>
      <c r="BJ157" s="150">
        <f t="shared" si="263"/>
        <v>1.1946814799950934E-2</v>
      </c>
      <c r="BK157" s="151">
        <f t="shared" si="264"/>
        <v>1.1176953169634629E-2</v>
      </c>
      <c r="BL157" s="151">
        <f t="shared" si="265"/>
        <v>0.10490142122508171</v>
      </c>
      <c r="BM157" s="151">
        <f t="shared" si="266"/>
        <v>0.15483834142135044</v>
      </c>
      <c r="BN157" s="151">
        <f t="shared" si="267"/>
        <v>3.8940666845655551E-2</v>
      </c>
      <c r="BO157" s="151">
        <f t="shared" si="268"/>
        <v>0.15801762960849136</v>
      </c>
      <c r="BP157" s="151">
        <f t="shared" si="269"/>
        <v>4.9893921409006808E-2</v>
      </c>
      <c r="BQ157" s="151">
        <f t="shared" si="270"/>
        <v>0.11953671569108824</v>
      </c>
      <c r="BR157" s="152">
        <f t="shared" si="271"/>
        <v>0.35074753582974022</v>
      </c>
      <c r="BS157" s="145"/>
      <c r="BT157" s="7"/>
      <c r="BU157" s="145"/>
      <c r="BV157" s="16"/>
      <c r="BW157" s="21"/>
      <c r="BX157" s="21"/>
      <c r="BY157" s="21"/>
      <c r="BZ157" s="21"/>
      <c r="CA157" s="21"/>
      <c r="CB157" s="21"/>
      <c r="CC157" s="21"/>
      <c r="CD157" s="21"/>
      <c r="CE157" s="21"/>
      <c r="CF157" s="145"/>
      <c r="CG157" s="145"/>
      <c r="CH157" s="7"/>
      <c r="CI157" s="145"/>
      <c r="CJ157" s="7"/>
      <c r="CK157" s="5"/>
      <c r="CL157" s="5"/>
      <c r="CM157" s="5"/>
    </row>
    <row r="158" spans="1:91" s="3" customFormat="1" ht="11.25" customHeight="1">
      <c r="A158" s="48">
        <v>1991</v>
      </c>
      <c r="B158" s="150">
        <f t="shared" si="200"/>
        <v>716.99400000000003</v>
      </c>
      <c r="C158" s="151">
        <f t="shared" si="218"/>
        <v>69.994090639566551</v>
      </c>
      <c r="D158" s="151">
        <f t="shared" si="251"/>
        <v>24.496560803581467</v>
      </c>
      <c r="E158" s="151">
        <f t="shared" si="252"/>
        <v>105.03525813227475</v>
      </c>
      <c r="F158" s="151">
        <f t="shared" si="253"/>
        <v>95.074421668214995</v>
      </c>
      <c r="G158" s="151">
        <f t="shared" si="254"/>
        <v>18.971330755708834</v>
      </c>
      <c r="H158" s="151">
        <f t="shared" si="255"/>
        <v>66.729754604762505</v>
      </c>
      <c r="I158" s="151">
        <f t="shared" si="256"/>
        <v>20.783747904096948</v>
      </c>
      <c r="J158" s="152">
        <f t="shared" si="272"/>
        <v>191.65996571130486</v>
      </c>
      <c r="K158" s="154">
        <f t="shared" si="220"/>
        <v>1309.7391302195113</v>
      </c>
      <c r="L158" s="115"/>
      <c r="M158" s="16">
        <v>1991</v>
      </c>
      <c r="N158" s="150">
        <f t="shared" si="201"/>
        <v>20039.285814463008</v>
      </c>
      <c r="O158" s="151">
        <f t="shared" si="221"/>
        <v>4046.3488445955427</v>
      </c>
      <c r="P158" s="151">
        <f t="shared" si="222"/>
        <v>3264.5509220897998</v>
      </c>
      <c r="Q158" s="151">
        <f t="shared" si="223"/>
        <v>22243.723401636056</v>
      </c>
      <c r="R158" s="151">
        <f t="shared" si="224"/>
        <v>34321.86622222561</v>
      </c>
      <c r="S158" s="151">
        <f t="shared" si="225"/>
        <v>7588.5323022835337</v>
      </c>
      <c r="T158" s="151">
        <f t="shared" si="226"/>
        <v>29227.632516885977</v>
      </c>
      <c r="U158" s="151">
        <f t="shared" si="227"/>
        <v>9726.7940191173711</v>
      </c>
      <c r="V158" s="152">
        <f t="shared" si="228"/>
        <v>97312.784236464169</v>
      </c>
      <c r="W158" s="263">
        <f t="shared" si="258"/>
        <v>227771.51827976108</v>
      </c>
      <c r="X158" s="265">
        <f t="shared" si="259"/>
        <v>251074.82231496344</v>
      </c>
      <c r="Y158" s="307">
        <v>35000</v>
      </c>
      <c r="Z158">
        <v>204560</v>
      </c>
      <c r="AA158" s="296">
        <f t="shared" si="231"/>
        <v>-46514.822314963443</v>
      </c>
      <c r="AB158" s="7"/>
      <c r="AC158" s="257">
        <v>1991</v>
      </c>
      <c r="AD158" s="137">
        <f t="shared" si="232"/>
        <v>83228.246591000003</v>
      </c>
      <c r="AE158" s="333">
        <v>75504.17</v>
      </c>
      <c r="AF158" s="203">
        <f t="shared" si="203"/>
        <v>-152267.34827976109</v>
      </c>
      <c r="AG158" s="204">
        <f t="shared" si="204"/>
        <v>-1.1041551271777941</v>
      </c>
      <c r="AH158" s="205">
        <f t="shared" si="205"/>
        <v>1.2191585448730107</v>
      </c>
      <c r="AI158" s="436">
        <v>0</v>
      </c>
      <c r="AK158"/>
      <c r="AL158" s="296"/>
      <c r="AM158" s="25"/>
      <c r="AN158" s="460">
        <f t="shared" ref="AN158:AO158" si="281">B158*B324</f>
        <v>54.961837755387023</v>
      </c>
      <c r="AO158" s="151">
        <f t="shared" si="281"/>
        <v>14.267933326521586</v>
      </c>
      <c r="AP158" s="151">
        <f t="shared" si="234"/>
        <v>10.80847623011126</v>
      </c>
      <c r="AQ158" s="151">
        <f t="shared" si="235"/>
        <v>74.459436510851148</v>
      </c>
      <c r="AR158" s="151">
        <f t="shared" si="236"/>
        <v>83.902827057219596</v>
      </c>
      <c r="AS158" s="151">
        <f t="shared" si="237"/>
        <v>18.971330755708834</v>
      </c>
      <c r="AT158" s="151">
        <f t="shared" si="238"/>
        <v>66.729754604762505</v>
      </c>
      <c r="AU158" s="151">
        <f t="shared" si="239"/>
        <v>20.783747904096948</v>
      </c>
      <c r="AV158" s="451">
        <f t="shared" si="240"/>
        <v>191.65996571130486</v>
      </c>
      <c r="AW158" s="145">
        <f t="shared" si="261"/>
        <v>536.54530985596375</v>
      </c>
      <c r="AX158" s="25">
        <v>1991</v>
      </c>
      <c r="AY158" s="150">
        <f t="shared" si="208"/>
        <v>122.94040376971171</v>
      </c>
      <c r="AZ158" s="151">
        <f t="shared" si="241"/>
        <v>21.638229115484187</v>
      </c>
      <c r="BA158" s="151">
        <f t="shared" si="242"/>
        <v>12.046313365645018</v>
      </c>
      <c r="BB158" s="151">
        <f t="shared" si="243"/>
        <v>71.066208950913918</v>
      </c>
      <c r="BC158" s="151">
        <f t="shared" si="244"/>
        <v>95.074421668214995</v>
      </c>
      <c r="BD158" s="151">
        <f t="shared" si="245"/>
        <v>18.971330755708834</v>
      </c>
      <c r="BE158" s="151">
        <f t="shared" si="246"/>
        <v>66.729754604762505</v>
      </c>
      <c r="BF158" s="151">
        <f t="shared" si="247"/>
        <v>20.783747904096948</v>
      </c>
      <c r="BG158" s="152">
        <f t="shared" si="248"/>
        <v>191.65996571130486</v>
      </c>
      <c r="BH158" s="201">
        <f t="shared" si="262"/>
        <v>620.91037584584296</v>
      </c>
      <c r="BI158" s="25">
        <v>1991</v>
      </c>
      <c r="BJ158" s="150">
        <f t="shared" si="263"/>
        <v>0.10243652632084622</v>
      </c>
      <c r="BK158" s="151">
        <f t="shared" si="264"/>
        <v>2.6592224485853449E-2</v>
      </c>
      <c r="BL158" s="151">
        <f t="shared" si="265"/>
        <v>2.0144573126569327E-2</v>
      </c>
      <c r="BM158" s="151">
        <f t="shared" si="266"/>
        <v>0.1387756730756623</v>
      </c>
      <c r="BN158" s="151">
        <f t="shared" si="267"/>
        <v>0.1563760329574839</v>
      </c>
      <c r="BO158" s="151">
        <f t="shared" si="268"/>
        <v>3.5358301353527272E-2</v>
      </c>
      <c r="BP158" s="151">
        <f t="shared" si="269"/>
        <v>0.12436928136167323</v>
      </c>
      <c r="BQ158" s="151">
        <f t="shared" si="270"/>
        <v>3.8736240019834244E-2</v>
      </c>
      <c r="BR158" s="152">
        <f t="shared" si="271"/>
        <v>0.35721114729855008</v>
      </c>
      <c r="BS158" s="145"/>
      <c r="BT158" s="7"/>
      <c r="BU158" s="145"/>
      <c r="BV158" s="16"/>
      <c r="BW158" s="21"/>
      <c r="BX158" s="21"/>
      <c r="BY158" s="21"/>
      <c r="BZ158" s="21"/>
      <c r="CA158" s="21"/>
      <c r="CB158" s="21"/>
      <c r="CC158" s="21"/>
      <c r="CD158" s="21"/>
      <c r="CE158" s="21"/>
      <c r="CF158" s="145"/>
      <c r="CG158" s="145"/>
      <c r="CH158" s="7"/>
      <c r="CI158" s="145"/>
      <c r="CJ158" s="7"/>
      <c r="CK158" s="5"/>
      <c r="CL158" s="5"/>
      <c r="CM158" s="5"/>
    </row>
    <row r="159" spans="1:91" s="3" customFormat="1" ht="11.25" customHeight="1">
      <c r="A159" s="48">
        <v>1992</v>
      </c>
      <c r="B159" s="150">
        <f t="shared" si="200"/>
        <v>506.2</v>
      </c>
      <c r="C159" s="151">
        <f t="shared" si="218"/>
        <v>543.88362863568466</v>
      </c>
      <c r="D159" s="151">
        <f t="shared" si="251"/>
        <v>52.754941492351641</v>
      </c>
      <c r="E159" s="151">
        <f t="shared" si="252"/>
        <v>18.207520290745109</v>
      </c>
      <c r="F159" s="151">
        <f t="shared" si="253"/>
        <v>76.38356748990573</v>
      </c>
      <c r="G159" s="151">
        <f t="shared" si="254"/>
        <v>67.814129252743598</v>
      </c>
      <c r="H159" s="151">
        <f t="shared" si="255"/>
        <v>13.191517985601067</v>
      </c>
      <c r="I159" s="151">
        <f t="shared" si="256"/>
        <v>46.230475039293026</v>
      </c>
      <c r="J159" s="152">
        <f t="shared" si="272"/>
        <v>143.52382684841578</v>
      </c>
      <c r="K159" s="154">
        <f t="shared" si="220"/>
        <v>1468.1896070347407</v>
      </c>
      <c r="L159" s="115"/>
      <c r="M159" s="16">
        <v>1992</v>
      </c>
      <c r="N159" s="150">
        <f t="shared" si="201"/>
        <v>13800.613045197397</v>
      </c>
      <c r="O159" s="151">
        <f t="shared" si="221"/>
        <v>34972.740125590841</v>
      </c>
      <c r="P159" s="151">
        <f t="shared" si="222"/>
        <v>6200.2626529412073</v>
      </c>
      <c r="Q159" s="151">
        <f t="shared" si="223"/>
        <v>3991.3871445444697</v>
      </c>
      <c r="R159" s="151">
        <f t="shared" si="224"/>
        <v>28338.303538755026</v>
      </c>
      <c r="S159" s="151">
        <f t="shared" si="225"/>
        <v>28549.748415405054</v>
      </c>
      <c r="T159" s="151">
        <f t="shared" si="226"/>
        <v>5949.3746115060812</v>
      </c>
      <c r="U159" s="151">
        <f t="shared" si="227"/>
        <v>22884.085144450048</v>
      </c>
      <c r="V159" s="152">
        <f t="shared" si="228"/>
        <v>77875.50968713047</v>
      </c>
      <c r="W159" s="263">
        <f t="shared" si="258"/>
        <v>222562.02436552057</v>
      </c>
      <c r="X159" s="265">
        <f t="shared" si="259"/>
        <v>245332.34507835697</v>
      </c>
      <c r="Y159" s="307">
        <v>35000</v>
      </c>
      <c r="Z159">
        <v>209851</v>
      </c>
      <c r="AA159" s="296">
        <f t="shared" si="231"/>
        <v>-35481.345078356971</v>
      </c>
      <c r="AB159" s="7"/>
      <c r="AC159" s="257">
        <v>1992</v>
      </c>
      <c r="AD159" s="137">
        <f t="shared" si="232"/>
        <v>156955.3947</v>
      </c>
      <c r="AE159" s="333">
        <v>142389</v>
      </c>
      <c r="AF159" s="203">
        <f t="shared" si="203"/>
        <v>-80173.02436552057</v>
      </c>
      <c r="AG159" s="204">
        <f t="shared" si="204"/>
        <v>-0.44664307514981694</v>
      </c>
      <c r="AH159" s="205">
        <f t="shared" si="205"/>
        <v>0.19949003657928502</v>
      </c>
      <c r="AI159" s="436">
        <f>[6]rankings!$S14</f>
        <v>0.75</v>
      </c>
      <c r="AK159"/>
      <c r="AL159" s="296"/>
      <c r="AM159" s="25"/>
      <c r="AN159" s="460">
        <f t="shared" ref="AN159:AO159" si="282">B159*B325</f>
        <v>38.803228857949868</v>
      </c>
      <c r="AO159" s="151">
        <f t="shared" si="282"/>
        <v>110.86786441331257</v>
      </c>
      <c r="AP159" s="151">
        <f t="shared" si="234"/>
        <v>23.276758550434071</v>
      </c>
      <c r="AQ159" s="151">
        <f t="shared" si="235"/>
        <v>12.90730108361765</v>
      </c>
      <c r="AR159" s="151">
        <f t="shared" si="236"/>
        <v>67.4082170647754</v>
      </c>
      <c r="AS159" s="151">
        <f t="shared" si="237"/>
        <v>67.814129252743598</v>
      </c>
      <c r="AT159" s="151">
        <f t="shared" si="238"/>
        <v>13.191517985601067</v>
      </c>
      <c r="AU159" s="151">
        <f t="shared" si="239"/>
        <v>46.230475039293026</v>
      </c>
      <c r="AV159" s="451">
        <f t="shared" si="240"/>
        <v>143.52382684841578</v>
      </c>
      <c r="AW159" s="145">
        <f t="shared" si="261"/>
        <v>524.02331909614304</v>
      </c>
      <c r="AX159" s="25">
        <v>1992</v>
      </c>
      <c r="AY159" s="150">
        <f t="shared" si="208"/>
        <v>86.79630846036099</v>
      </c>
      <c r="AZ159" s="151">
        <f t="shared" si="241"/>
        <v>168.13817368072517</v>
      </c>
      <c r="BA159" s="151">
        <f t="shared" si="242"/>
        <v>25.942521560423465</v>
      </c>
      <c r="BB159" s="151">
        <f t="shared" si="243"/>
        <v>12.319096125137252</v>
      </c>
      <c r="BC159" s="151">
        <f t="shared" si="244"/>
        <v>76.38356748990573</v>
      </c>
      <c r="BD159" s="151">
        <f t="shared" si="245"/>
        <v>67.814129252743598</v>
      </c>
      <c r="BE159" s="151">
        <f t="shared" si="246"/>
        <v>13.191517985601067</v>
      </c>
      <c r="BF159" s="151">
        <f t="shared" si="247"/>
        <v>46.230475039293026</v>
      </c>
      <c r="BG159" s="152">
        <f t="shared" si="248"/>
        <v>143.52382684841578</v>
      </c>
      <c r="BH159" s="201">
        <f t="shared" si="262"/>
        <v>640.33961644260614</v>
      </c>
      <c r="BI159" s="25">
        <v>1992</v>
      </c>
      <c r="BJ159" s="150">
        <f t="shared" si="263"/>
        <v>7.4048668148736729E-2</v>
      </c>
      <c r="BK159" s="151">
        <f t="shared" si="264"/>
        <v>0.21157047858965899</v>
      </c>
      <c r="BL159" s="151">
        <f t="shared" si="265"/>
        <v>4.4419318190997266E-2</v>
      </c>
      <c r="BM159" s="151">
        <f t="shared" si="266"/>
        <v>2.4631157838320428E-2</v>
      </c>
      <c r="BN159" s="151">
        <f t="shared" si="267"/>
        <v>0.12863591105266817</v>
      </c>
      <c r="BO159" s="151">
        <f t="shared" si="268"/>
        <v>0.12941051816112342</v>
      </c>
      <c r="BP159" s="151">
        <f t="shared" si="269"/>
        <v>2.5173532369426495E-2</v>
      </c>
      <c r="BQ159" s="151">
        <f t="shared" si="270"/>
        <v>8.8222171332056842E-2</v>
      </c>
      <c r="BR159" s="152">
        <f t="shared" si="271"/>
        <v>0.27388824431701164</v>
      </c>
      <c r="BS159" s="145"/>
      <c r="BT159" s="7"/>
      <c r="BU159" s="145"/>
      <c r="BV159" s="16"/>
      <c r="BW159" s="21"/>
      <c r="BX159" s="21"/>
      <c r="BY159" s="21"/>
      <c r="BZ159" s="21"/>
      <c r="CA159" s="21"/>
      <c r="CB159" s="21"/>
      <c r="CC159" s="21"/>
      <c r="CD159" s="21"/>
      <c r="CE159" s="21"/>
      <c r="CF159" s="145"/>
      <c r="CG159" s="145"/>
      <c r="CH159" s="7"/>
      <c r="CI159" s="145"/>
      <c r="CJ159" s="7"/>
      <c r="CK159" s="5"/>
      <c r="CL159" s="5"/>
      <c r="CM159" s="5"/>
    </row>
    <row r="160" spans="1:91" s="3" customFormat="1" ht="11.25" customHeight="1">
      <c r="A160" s="48">
        <v>1993</v>
      </c>
      <c r="B160" s="153">
        <f t="shared" si="200"/>
        <v>215.499</v>
      </c>
      <c r="C160" s="151">
        <f t="shared" si="218"/>
        <v>382.68869940983831</v>
      </c>
      <c r="D160" s="151">
        <f t="shared" si="251"/>
        <v>405.83212789164492</v>
      </c>
      <c r="E160" s="151">
        <f t="shared" si="252"/>
        <v>38.423843298149258</v>
      </c>
      <c r="F160" s="151">
        <f t="shared" si="253"/>
        <v>12.573567907450785</v>
      </c>
      <c r="G160" s="151">
        <f t="shared" si="254"/>
        <v>50.786183974849415</v>
      </c>
      <c r="H160" s="151">
        <f t="shared" si="255"/>
        <v>43.744637780963188</v>
      </c>
      <c r="I160" s="151">
        <f t="shared" si="256"/>
        <v>8.5702043299557111</v>
      </c>
      <c r="J160" s="152">
        <f t="shared" si="272"/>
        <v>121.72243826706796</v>
      </c>
      <c r="K160" s="154">
        <f t="shared" si="220"/>
        <v>1279.8407028599192</v>
      </c>
      <c r="L160" s="115"/>
      <c r="M160" s="16">
        <v>1993</v>
      </c>
      <c r="N160" s="150">
        <f t="shared" si="201"/>
        <v>3080.8395112669032</v>
      </c>
      <c r="O160" s="151">
        <f t="shared" si="221"/>
        <v>17558.490738287503</v>
      </c>
      <c r="P160" s="151">
        <f t="shared" si="222"/>
        <v>45234.494697963892</v>
      </c>
      <c r="Q160" s="151">
        <f t="shared" si="223"/>
        <v>7551.5690777346645</v>
      </c>
      <c r="R160" s="151">
        <f t="shared" si="224"/>
        <v>4275.0130885332674</v>
      </c>
      <c r="S160" s="151">
        <f t="shared" si="225"/>
        <v>18435.384782870336</v>
      </c>
      <c r="T160" s="151">
        <f t="shared" si="226"/>
        <v>17322.876561261422</v>
      </c>
      <c r="U160" s="151">
        <f t="shared" si="227"/>
        <v>3745.1792921906458</v>
      </c>
      <c r="V160" s="152">
        <f t="shared" si="228"/>
        <v>58327.741943839756</v>
      </c>
      <c r="W160" s="263">
        <f t="shared" si="258"/>
        <v>175531.58969394839</v>
      </c>
      <c r="X160" s="265">
        <f t="shared" si="259"/>
        <v>193490.22663553627</v>
      </c>
      <c r="Y160" s="307">
        <v>35000</v>
      </c>
      <c r="Z160">
        <v>163011</v>
      </c>
      <c r="AA160" s="296">
        <f t="shared" si="231"/>
        <v>-30479.226635536266</v>
      </c>
      <c r="AB160" s="7"/>
      <c r="AC160" s="257">
        <v>1993</v>
      </c>
      <c r="AD160" s="137">
        <f t="shared" si="232"/>
        <v>193845.24207500002</v>
      </c>
      <c r="AE160" s="333">
        <v>175855.25</v>
      </c>
      <c r="AF160" s="203">
        <f t="shared" si="203"/>
        <v>323.66030605160631</v>
      </c>
      <c r="AG160" s="204">
        <f t="shared" si="204"/>
        <v>1.8421885000936555E-3</v>
      </c>
      <c r="AH160" s="205">
        <f t="shared" si="205"/>
        <v>3.3936584698773125E-6</v>
      </c>
      <c r="AI160" s="436">
        <f>[6]rankings!$S15</f>
        <v>0.75</v>
      </c>
      <c r="AK160"/>
      <c r="AL160" s="296"/>
      <c r="AM160" s="25"/>
      <c r="AN160" s="460">
        <f t="shared" ref="AN160:AO160" si="283">B160*B326</f>
        <v>16.519275021057563</v>
      </c>
      <c r="AO160" s="151">
        <f t="shared" si="283"/>
        <v>78.00911188502937</v>
      </c>
      <c r="AP160" s="151">
        <f t="shared" si="234"/>
        <v>179.06296899812193</v>
      </c>
      <c r="AQ160" s="151">
        <f t="shared" si="235"/>
        <v>27.238641304222377</v>
      </c>
      <c r="AR160" s="151">
        <f t="shared" si="236"/>
        <v>11.096127382321383</v>
      </c>
      <c r="AS160" s="151">
        <f t="shared" si="237"/>
        <v>50.786183974849415</v>
      </c>
      <c r="AT160" s="151">
        <f t="shared" si="238"/>
        <v>43.744637780963188</v>
      </c>
      <c r="AU160" s="151">
        <f t="shared" si="239"/>
        <v>8.5702043299557111</v>
      </c>
      <c r="AV160" s="451">
        <f t="shared" si="240"/>
        <v>121.72243826706796</v>
      </c>
      <c r="AW160" s="145">
        <f>SUM(AN160:AV160)</f>
        <v>536.74958894358883</v>
      </c>
      <c r="AX160" s="25">
        <v>1993</v>
      </c>
      <c r="AY160" s="150">
        <f t="shared" si="208"/>
        <v>19.255246945418147</v>
      </c>
      <c r="AZ160" s="151">
        <f t="shared" si="241"/>
        <v>84.415820857151459</v>
      </c>
      <c r="BA160" s="151">
        <f t="shared" si="242"/>
        <v>182.39715604017698</v>
      </c>
      <c r="BB160" s="151">
        <f t="shared" si="243"/>
        <v>26.969889563338086</v>
      </c>
      <c r="BC160" s="151">
        <f t="shared" si="244"/>
        <v>12.573567907450785</v>
      </c>
      <c r="BD160" s="151">
        <f t="shared" si="245"/>
        <v>50.786183974849415</v>
      </c>
      <c r="BE160" s="151">
        <f t="shared" si="246"/>
        <v>43.744637780963188</v>
      </c>
      <c r="BF160" s="151">
        <f t="shared" si="247"/>
        <v>8.5702043299557111</v>
      </c>
      <c r="BG160" s="152">
        <f t="shared" si="248"/>
        <v>121.72243826706796</v>
      </c>
      <c r="BH160" s="201">
        <f>SUM(AY160:BG160)</f>
        <v>550.43514566637168</v>
      </c>
      <c r="BI160" s="25">
        <v>1993</v>
      </c>
      <c r="BJ160" s="153">
        <f t="shared" si="263"/>
        <v>3.0776502416276098E-2</v>
      </c>
      <c r="BK160" s="154">
        <f t="shared" si="264"/>
        <v>0.14533613717071323</v>
      </c>
      <c r="BL160" s="154">
        <f t="shared" si="265"/>
        <v>0.33360615953250605</v>
      </c>
      <c r="BM160" s="154">
        <f t="shared" si="266"/>
        <v>5.0747391083861816E-2</v>
      </c>
      <c r="BN160" s="154">
        <f t="shared" si="267"/>
        <v>2.0672819524949017E-2</v>
      </c>
      <c r="BO160" s="154">
        <f t="shared" si="268"/>
        <v>9.4618021179680725E-2</v>
      </c>
      <c r="BP160" s="154">
        <f t="shared" si="269"/>
        <v>8.1499154693457351E-2</v>
      </c>
      <c r="BQ160" s="154">
        <f t="shared" si="270"/>
        <v>1.5966857742403265E-2</v>
      </c>
      <c r="BR160" s="152">
        <f t="shared" si="271"/>
        <v>0.22677695665615258</v>
      </c>
      <c r="BS160" s="145"/>
      <c r="BT160" s="7"/>
      <c r="BU160" s="145"/>
      <c r="BV160" s="16"/>
      <c r="BW160" s="21"/>
      <c r="BX160" s="21"/>
      <c r="BY160" s="21"/>
      <c r="BZ160" s="21"/>
      <c r="CA160" s="21"/>
      <c r="CB160" s="21"/>
      <c r="CC160" s="21"/>
      <c r="CD160" s="21"/>
      <c r="CE160" s="21"/>
      <c r="CF160" s="145"/>
      <c r="CG160" s="145"/>
      <c r="CH160" s="7"/>
      <c r="CI160" s="145"/>
      <c r="CJ160" s="7"/>
      <c r="CK160" s="5"/>
      <c r="CL160" s="5"/>
      <c r="CM160" s="5"/>
    </row>
    <row r="161" spans="1:91" s="3" customFormat="1" ht="11.25" customHeight="1">
      <c r="A161" s="48">
        <v>1994</v>
      </c>
      <c r="B161" s="153">
        <f t="shared" ref="B161:B177" si="284">+B227</f>
        <v>236.92599999999999</v>
      </c>
      <c r="C161" s="151">
        <f t="shared" si="218"/>
        <v>163.15814302601103</v>
      </c>
      <c r="D161" s="151">
        <f t="shared" si="251"/>
        <v>286.82771871504968</v>
      </c>
      <c r="E161" s="151">
        <f t="shared" si="252"/>
        <v>298.15122018120644</v>
      </c>
      <c r="F161" s="151">
        <f t="shared" si="253"/>
        <v>27.553378052298946</v>
      </c>
      <c r="G161" s="151">
        <f t="shared" si="254"/>
        <v>8.7430206097914418</v>
      </c>
      <c r="H161" s="151">
        <f t="shared" si="255"/>
        <v>34.189981572493188</v>
      </c>
      <c r="I161" s="151">
        <f t="shared" si="256"/>
        <v>29.049741987503936</v>
      </c>
      <c r="J161" s="152">
        <f t="shared" si="272"/>
        <v>85.285526672529912</v>
      </c>
      <c r="K161" s="154">
        <f t="shared" si="220"/>
        <v>1169.8847308168845</v>
      </c>
      <c r="L161" s="115"/>
      <c r="M161" s="16">
        <v>1994</v>
      </c>
      <c r="N161" s="150">
        <f t="shared" si="201"/>
        <v>3346.904387623953</v>
      </c>
      <c r="O161" s="151">
        <f t="shared" si="221"/>
        <v>7989.8741403566119</v>
      </c>
      <c r="P161" s="151">
        <f t="shared" si="222"/>
        <v>35064.016344352029</v>
      </c>
      <c r="Q161" s="151">
        <f t="shared" si="223"/>
        <v>64665.618545537967</v>
      </c>
      <c r="R161" s="151">
        <f t="shared" si="224"/>
        <v>8706.8674645264673</v>
      </c>
      <c r="S161" s="151">
        <f t="shared" si="225"/>
        <v>3339.8338729403308</v>
      </c>
      <c r="T161" s="151">
        <f t="shared" si="226"/>
        <v>13949.512481577221</v>
      </c>
      <c r="U161" s="151">
        <f t="shared" si="227"/>
        <v>12694.737248539221</v>
      </c>
      <c r="V161" s="152">
        <f t="shared" si="228"/>
        <v>41828.352840630389</v>
      </c>
      <c r="W161" s="263">
        <f t="shared" si="258"/>
        <v>191585.71732608421</v>
      </c>
      <c r="X161" s="265">
        <f t="shared" si="259"/>
        <v>211186.85206571588</v>
      </c>
      <c r="Y161" s="307">
        <v>35000</v>
      </c>
      <c r="Z161">
        <v>179439</v>
      </c>
      <c r="AA161" s="296">
        <f t="shared" si="231"/>
        <v>-31747.852065715881</v>
      </c>
      <c r="AB161" s="7"/>
      <c r="AC161" s="257">
        <v>1994</v>
      </c>
      <c r="AD161" s="137">
        <f t="shared" si="232"/>
        <v>185410.00155500002</v>
      </c>
      <c r="AE161" s="333">
        <v>168202.85</v>
      </c>
      <c r="AF161" s="203">
        <f t="shared" si="203"/>
        <v>-23382.867326084204</v>
      </c>
      <c r="AG161" s="204">
        <f t="shared" si="204"/>
        <v>-0.13016462702163523</v>
      </c>
      <c r="AH161" s="205">
        <f t="shared" si="205"/>
        <v>1.6942830127681413E-2</v>
      </c>
      <c r="AI161" s="436">
        <f>[6]rankings!$S16</f>
        <v>0.75</v>
      </c>
      <c r="AK161"/>
      <c r="AL161" s="296"/>
      <c r="AM161" s="25"/>
      <c r="AN161" s="460">
        <f t="shared" ref="AN161:AO161" si="285">B161*B327</f>
        <v>18.161781510072363</v>
      </c>
      <c r="AO161" s="151">
        <f t="shared" si="285"/>
        <v>33.258943506557344</v>
      </c>
      <c r="AP161" s="151">
        <f t="shared" si="234"/>
        <v>126.5553399404295</v>
      </c>
      <c r="AQ161" s="151">
        <f t="shared" si="235"/>
        <v>211.35923540796037</v>
      </c>
      <c r="AR161" s="151">
        <f t="shared" si="236"/>
        <v>24.315754679337743</v>
      </c>
      <c r="AS161" s="151">
        <f t="shared" si="237"/>
        <v>8.7430206097914418</v>
      </c>
      <c r="AT161" s="151">
        <f t="shared" si="238"/>
        <v>34.189981572493188</v>
      </c>
      <c r="AU161" s="151">
        <f t="shared" si="239"/>
        <v>29.049741987503936</v>
      </c>
      <c r="AV161" s="451">
        <f t="shared" si="240"/>
        <v>85.285526672529912</v>
      </c>
      <c r="AW161" s="145">
        <f t="shared" si="261"/>
        <v>570.91932588667578</v>
      </c>
      <c r="AX161" s="25">
        <v>1994</v>
      </c>
      <c r="AY161" s="150">
        <f t="shared" si="208"/>
        <v>21.169790290396428</v>
      </c>
      <c r="AZ161" s="151">
        <f t="shared" si="241"/>
        <v>35.990424055660412</v>
      </c>
      <c r="BA161" s="151">
        <f t="shared" si="242"/>
        <v>128.91182479541186</v>
      </c>
      <c r="BB161" s="151">
        <f t="shared" si="243"/>
        <v>209.27384642568921</v>
      </c>
      <c r="BC161" s="151">
        <f t="shared" si="244"/>
        <v>27.553378052298946</v>
      </c>
      <c r="BD161" s="151">
        <f t="shared" si="245"/>
        <v>8.7430206097914418</v>
      </c>
      <c r="BE161" s="151">
        <f t="shared" si="246"/>
        <v>34.189981572493188</v>
      </c>
      <c r="BF161" s="151">
        <f t="shared" si="247"/>
        <v>29.049741987503936</v>
      </c>
      <c r="BG161" s="152">
        <f t="shared" si="248"/>
        <v>85.285526672529912</v>
      </c>
      <c r="BH161" s="201">
        <f t="shared" si="262"/>
        <v>580.16753446177529</v>
      </c>
      <c r="BI161" s="25">
        <v>1994</v>
      </c>
      <c r="BJ161" s="153">
        <f t="shared" si="263"/>
        <v>3.1811467376526278E-2</v>
      </c>
      <c r="BK161" s="154">
        <f t="shared" si="264"/>
        <v>5.8255066869393475E-2</v>
      </c>
      <c r="BL161" s="154">
        <f t="shared" si="265"/>
        <v>0.221669392157781</v>
      </c>
      <c r="BM161" s="154">
        <f t="shared" si="266"/>
        <v>0.3702085843384359</v>
      </c>
      <c r="BN161" s="154">
        <f t="shared" si="267"/>
        <v>4.2590526501399745E-2</v>
      </c>
      <c r="BO161" s="154">
        <f t="shared" si="268"/>
        <v>1.5313933533801729E-2</v>
      </c>
      <c r="BP161" s="154">
        <f t="shared" si="269"/>
        <v>5.9885836793830492E-2</v>
      </c>
      <c r="BQ161" s="154">
        <f t="shared" si="270"/>
        <v>5.0882393834519E-2</v>
      </c>
      <c r="BR161" s="152">
        <f t="shared" si="271"/>
        <v>0.14938279859431244</v>
      </c>
      <c r="BS161" s="145"/>
      <c r="BT161" s="7"/>
      <c r="BU161" s="145"/>
      <c r="BV161" s="16"/>
      <c r="BW161" s="21"/>
      <c r="BX161" s="21"/>
      <c r="BY161" s="21"/>
      <c r="BZ161" s="21"/>
      <c r="CA161" s="21"/>
      <c r="CB161" s="21"/>
      <c r="CC161" s="21"/>
      <c r="CD161" s="21"/>
      <c r="CE161" s="21"/>
      <c r="CF161" s="145"/>
      <c r="CG161" s="145"/>
      <c r="CH161" s="7"/>
      <c r="CI161" s="145"/>
      <c r="CJ161" s="7"/>
      <c r="CK161" s="5"/>
      <c r="CL161" s="5"/>
      <c r="CM161" s="5"/>
    </row>
    <row r="162" spans="1:91" s="3" customFormat="1" ht="11.25" customHeight="1">
      <c r="A162" s="48">
        <v>1995</v>
      </c>
      <c r="B162" s="153">
        <f t="shared" si="284"/>
        <v>246.90899999999999</v>
      </c>
      <c r="C162" s="151">
        <f t="shared" si="218"/>
        <v>178.9144052391357</v>
      </c>
      <c r="D162" s="151">
        <f t="shared" si="251"/>
        <v>121.35928046988502</v>
      </c>
      <c r="E162" s="151">
        <f t="shared" si="252"/>
        <v>206.95268944474324</v>
      </c>
      <c r="F162" s="151">
        <f t="shared" si="253"/>
        <v>207.06072363538783</v>
      </c>
      <c r="G162" s="151">
        <f t="shared" si="254"/>
        <v>18.515926484967302</v>
      </c>
      <c r="H162" s="151">
        <f t="shared" si="255"/>
        <v>4.5522680272632092</v>
      </c>
      <c r="I162" s="151">
        <f t="shared" si="256"/>
        <v>19.879049212153426</v>
      </c>
      <c r="J162" s="152">
        <f t="shared" si="272"/>
        <v>68.772517468079783</v>
      </c>
      <c r="K162" s="154">
        <f t="shared" si="220"/>
        <v>1072.9158599816153</v>
      </c>
      <c r="L162" s="115"/>
      <c r="M162" s="16">
        <v>1995</v>
      </c>
      <c r="N162" s="150">
        <f t="shared" si="201"/>
        <v>3926.9986900738859</v>
      </c>
      <c r="O162" s="151">
        <f t="shared" si="221"/>
        <v>8524.6639982313482</v>
      </c>
      <c r="P162" s="151">
        <f t="shared" si="222"/>
        <v>14017.732028928283</v>
      </c>
      <c r="Q162" s="151">
        <f t="shared" si="223"/>
        <v>42416.252108580091</v>
      </c>
      <c r="R162" s="151">
        <f t="shared" si="224"/>
        <v>67087.674457865651</v>
      </c>
      <c r="S162" s="151">
        <f t="shared" si="225"/>
        <v>6221.3512989490137</v>
      </c>
      <c r="T162" s="151">
        <f t="shared" si="226"/>
        <v>1679.7869020601242</v>
      </c>
      <c r="U162" s="151">
        <f t="shared" si="227"/>
        <v>7951.6196848613699</v>
      </c>
      <c r="V162" s="152">
        <f t="shared" si="228"/>
        <v>30086.042022998081</v>
      </c>
      <c r="W162" s="263">
        <f t="shared" si="258"/>
        <v>181912.12119254784</v>
      </c>
      <c r="X162" s="265">
        <f t="shared" si="259"/>
        <v>200523.55031175743</v>
      </c>
      <c r="Y162" s="307">
        <v>35000</v>
      </c>
      <c r="Z162">
        <v>166738</v>
      </c>
      <c r="AA162" s="296">
        <f t="shared" si="231"/>
        <v>-33785.550311757426</v>
      </c>
      <c r="AB162" s="7"/>
      <c r="AC162" s="257">
        <v>1995</v>
      </c>
      <c r="AD162" s="394">
        <f>[6]rankings!$M17</f>
        <v>23550</v>
      </c>
      <c r="AE162" s="333">
        <f>AD162/1.1023</f>
        <v>21364.419849405785</v>
      </c>
      <c r="AF162" s="203">
        <f t="shared" ref="AF162:AF184" si="286">(AE162-W162)</f>
        <v>-160547.70134314205</v>
      </c>
      <c r="AG162" s="204">
        <f t="shared" ref="AG162:AG184" si="287">LN(AE162)-LN(W162)</f>
        <v>-2.1417968054012206</v>
      </c>
      <c r="AH162" s="205">
        <f t="shared" ref="AH162:AH184" si="288">AG162^2</f>
        <v>4.5872935556268741</v>
      </c>
      <c r="AI162" s="436">
        <v>0</v>
      </c>
      <c r="AJ162"/>
      <c r="AK162"/>
      <c r="AL162" s="296"/>
      <c r="AM162" s="25"/>
      <c r="AN162" s="460">
        <f t="shared" ref="AN162:AO162" si="289">B162*B328</f>
        <v>18.927037601911387</v>
      </c>
      <c r="AO162" s="151">
        <f t="shared" si="289"/>
        <v>36.470776058103823</v>
      </c>
      <c r="AP162" s="151">
        <f t="shared" si="234"/>
        <v>53.546655335812794</v>
      </c>
      <c r="AQ162" s="151">
        <f t="shared" si="235"/>
        <v>146.70864731017184</v>
      </c>
      <c r="AR162" s="151">
        <f t="shared" si="236"/>
        <v>182.73032620855554</v>
      </c>
      <c r="AS162" s="151">
        <f t="shared" si="237"/>
        <v>18.515926484967302</v>
      </c>
      <c r="AT162" s="151">
        <f t="shared" si="238"/>
        <v>4.5522680272632092</v>
      </c>
      <c r="AU162" s="151">
        <f t="shared" si="239"/>
        <v>19.879049212153426</v>
      </c>
      <c r="AV162" s="451">
        <f t="shared" si="240"/>
        <v>68.772517468079783</v>
      </c>
      <c r="AW162" s="145">
        <f t="shared" si="261"/>
        <v>550.10320370701902</v>
      </c>
      <c r="AX162" s="25">
        <v>1995</v>
      </c>
      <c r="AY162" s="150">
        <f t="shared" si="208"/>
        <v>22.061790393673515</v>
      </c>
      <c r="AZ162" s="151">
        <f t="shared" si="241"/>
        <v>39.466037028848831</v>
      </c>
      <c r="BA162" s="151">
        <f t="shared" si="242"/>
        <v>54.543704392717054</v>
      </c>
      <c r="BB162" s="151">
        <f t="shared" si="243"/>
        <v>145.26113735815099</v>
      </c>
      <c r="BC162" s="151">
        <f t="shared" si="244"/>
        <v>207.06072363538783</v>
      </c>
      <c r="BD162" s="151">
        <f t="shared" si="245"/>
        <v>18.515926484967302</v>
      </c>
      <c r="BE162" s="151">
        <f t="shared" si="246"/>
        <v>4.5522680272632092</v>
      </c>
      <c r="BF162" s="151">
        <f t="shared" si="247"/>
        <v>19.879049212153426</v>
      </c>
      <c r="BG162" s="152">
        <f t="shared" si="248"/>
        <v>68.772517468079783</v>
      </c>
      <c r="BH162" s="201">
        <f t="shared" si="262"/>
        <v>580.11315400124192</v>
      </c>
      <c r="BI162" s="25">
        <v>1995</v>
      </c>
      <c r="BJ162" s="153">
        <f t="shared" si="263"/>
        <v>3.4406339527503986E-2</v>
      </c>
      <c r="BK162" s="154">
        <f t="shared" si="264"/>
        <v>6.6298061549788567E-2</v>
      </c>
      <c r="BL162" s="154">
        <f t="shared" si="265"/>
        <v>9.7339290109517987E-2</v>
      </c>
      <c r="BM162" s="154">
        <f t="shared" si="266"/>
        <v>0.26669295201615989</v>
      </c>
      <c r="BN162" s="154">
        <f t="shared" si="267"/>
        <v>0.33217462646495766</v>
      </c>
      <c r="BO162" s="154">
        <f t="shared" si="268"/>
        <v>3.3659005001593759E-2</v>
      </c>
      <c r="BP162" s="154">
        <f t="shared" si="269"/>
        <v>8.2752981560305812E-3</v>
      </c>
      <c r="BQ162" s="154">
        <f t="shared" si="270"/>
        <v>3.6136944991763516E-2</v>
      </c>
      <c r="BR162" s="152">
        <f t="shared" si="271"/>
        <v>0.12501748218268427</v>
      </c>
      <c r="BS162" s="145"/>
      <c r="BT162" s="7"/>
      <c r="BU162" s="145"/>
      <c r="BV162" s="16"/>
      <c r="BW162" s="21"/>
      <c r="BX162" s="21"/>
      <c r="BY162" s="21"/>
      <c r="BZ162" s="21"/>
      <c r="CA162" s="21"/>
      <c r="CB162" s="21"/>
      <c r="CC162" s="21"/>
      <c r="CD162" s="21"/>
      <c r="CE162" s="21"/>
      <c r="CF162" s="145"/>
      <c r="CG162" s="145"/>
      <c r="CH162" s="7"/>
      <c r="CI162" s="145"/>
      <c r="CJ162" s="7"/>
      <c r="CK162" s="5"/>
      <c r="CL162" s="5"/>
      <c r="CM162" s="5"/>
    </row>
    <row r="163" spans="1:91" s="3" customFormat="1" ht="11.25" customHeight="1">
      <c r="A163" s="48">
        <v>1996</v>
      </c>
      <c r="B163" s="192">
        <f t="shared" si="284"/>
        <v>193.87899999999999</v>
      </c>
      <c r="C163" s="151">
        <f t="shared" si="218"/>
        <v>186.538242593635</v>
      </c>
      <c r="D163" s="151">
        <f t="shared" si="251"/>
        <v>133.32787915432928</v>
      </c>
      <c r="E163" s="151">
        <f t="shared" si="252"/>
        <v>88.198855566403608</v>
      </c>
      <c r="F163" s="151">
        <f t="shared" si="253"/>
        <v>145.81505857284802</v>
      </c>
      <c r="G163" s="151">
        <f t="shared" si="254"/>
        <v>141.45579095757356</v>
      </c>
      <c r="H163" s="151">
        <f t="shared" si="255"/>
        <v>11.984833432748779</v>
      </c>
      <c r="I163" s="151">
        <f t="shared" si="256"/>
        <v>2.2742581960357735</v>
      </c>
      <c r="J163" s="152">
        <f t="shared" si="272"/>
        <v>49.985132171883421</v>
      </c>
      <c r="K163" s="154">
        <f t="shared" si="220"/>
        <v>953.45905064545741</v>
      </c>
      <c r="L163" s="115"/>
      <c r="M163" s="16">
        <v>1996</v>
      </c>
      <c r="N163" s="150">
        <f t="shared" si="201"/>
        <v>2757.8946221879978</v>
      </c>
      <c r="O163" s="151">
        <f t="shared" si="221"/>
        <v>8582.4442292748936</v>
      </c>
      <c r="P163" s="151">
        <f t="shared" si="222"/>
        <v>15169.233106853304</v>
      </c>
      <c r="Q163" s="151">
        <f t="shared" si="223"/>
        <v>18417.398522445637</v>
      </c>
      <c r="R163" s="151">
        <f t="shared" si="224"/>
        <v>48269.795552024567</v>
      </c>
      <c r="S163" s="151">
        <f t="shared" si="225"/>
        <v>51421.323282637946</v>
      </c>
      <c r="T163" s="151">
        <f t="shared" si="226"/>
        <v>4712.5475145055971</v>
      </c>
      <c r="U163" s="151">
        <f t="shared" si="227"/>
        <v>949.4993193859201</v>
      </c>
      <c r="V163" s="152">
        <f t="shared" si="228"/>
        <v>23803.178943821295</v>
      </c>
      <c r="W163" s="263">
        <f t="shared" si="258"/>
        <v>174083.31509313715</v>
      </c>
      <c r="X163" s="265">
        <f t="shared" si="259"/>
        <v>191893.77906031601</v>
      </c>
      <c r="Y163" s="307">
        <v>35000</v>
      </c>
      <c r="Z163">
        <v>159128</v>
      </c>
      <c r="AA163" s="296">
        <f t="shared" si="231"/>
        <v>-32765.77906031601</v>
      </c>
      <c r="AB163" s="7"/>
      <c r="AC163" s="257">
        <v>1996</v>
      </c>
      <c r="AD163" s="394">
        <f>[6]rankings!$M18</f>
        <v>94051</v>
      </c>
      <c r="AE163" s="333">
        <f t="shared" ref="AE163:AE184" si="290">AD163/1.1023</f>
        <v>85322.507484350892</v>
      </c>
      <c r="AF163" s="203">
        <f t="shared" si="286"/>
        <v>-88760.807608786257</v>
      </c>
      <c r="AG163" s="204">
        <f t="shared" si="287"/>
        <v>-0.71309572464443427</v>
      </c>
      <c r="AH163" s="205">
        <f t="shared" si="288"/>
        <v>0.50850551250617082</v>
      </c>
      <c r="AI163" s="436">
        <v>0</v>
      </c>
      <c r="AJ163"/>
      <c r="AK163"/>
      <c r="AL163" s="296"/>
      <c r="AM163" s="25"/>
      <c r="AN163" s="460">
        <f t="shared" ref="AN163:AO163" si="291">B163*B329</f>
        <v>14.861973938661523</v>
      </c>
      <c r="AO163" s="151">
        <f t="shared" si="291"/>
        <v>38.024855867874955</v>
      </c>
      <c r="AP163" s="151">
        <f t="shared" si="234"/>
        <v>58.827491099894566</v>
      </c>
      <c r="AQ163" s="151">
        <f t="shared" si="235"/>
        <v>62.524120025544164</v>
      </c>
      <c r="AR163" s="151">
        <f t="shared" si="236"/>
        <v>128.68125229802104</v>
      </c>
      <c r="AS163" s="151">
        <f t="shared" si="237"/>
        <v>141.45579095757356</v>
      </c>
      <c r="AT163" s="151">
        <f t="shared" si="238"/>
        <v>11.984833432748779</v>
      </c>
      <c r="AU163" s="151">
        <f t="shared" si="239"/>
        <v>2.2742581960357735</v>
      </c>
      <c r="AV163" s="451">
        <f t="shared" si="240"/>
        <v>49.985132171883421</v>
      </c>
      <c r="AW163" s="145">
        <f t="shared" si="261"/>
        <v>508.61970798823774</v>
      </c>
      <c r="AX163" s="25">
        <v>1996</v>
      </c>
      <c r="AY163" s="150">
        <f t="shared" si="208"/>
        <v>17.323458682085413</v>
      </c>
      <c r="AZ163" s="151">
        <f t="shared" si="241"/>
        <v>41.147749839689482</v>
      </c>
      <c r="BA163" s="151">
        <f t="shared" si="242"/>
        <v>59.922870337931961</v>
      </c>
      <c r="BB163" s="151">
        <f t="shared" si="243"/>
        <v>61.907221924187013</v>
      </c>
      <c r="BC163" s="151">
        <f t="shared" si="244"/>
        <v>145.81505857284802</v>
      </c>
      <c r="BD163" s="151">
        <f t="shared" si="245"/>
        <v>141.45579095757356</v>
      </c>
      <c r="BE163" s="151">
        <f t="shared" si="246"/>
        <v>11.984833432748779</v>
      </c>
      <c r="BF163" s="151">
        <f t="shared" si="247"/>
        <v>2.2742581960357735</v>
      </c>
      <c r="BG163" s="152">
        <f t="shared" si="248"/>
        <v>49.985132171883421</v>
      </c>
      <c r="BH163" s="201">
        <f t="shared" si="262"/>
        <v>531.81637411498332</v>
      </c>
      <c r="BI163" s="25">
        <v>1996</v>
      </c>
      <c r="BJ163" s="192">
        <f t="shared" si="263"/>
        <v>2.9220208547257508E-2</v>
      </c>
      <c r="BK163" s="193">
        <f t="shared" si="264"/>
        <v>7.4760877863494654E-2</v>
      </c>
      <c r="BL163" s="193">
        <f t="shared" si="265"/>
        <v>0.11566105319154286</v>
      </c>
      <c r="BM163" s="193">
        <f t="shared" si="266"/>
        <v>0.12292901561531723</v>
      </c>
      <c r="BN163" s="193">
        <f t="shared" si="267"/>
        <v>0.25300091655315271</v>
      </c>
      <c r="BO163" s="193">
        <f t="shared" si="268"/>
        <v>0.27811700713894644</v>
      </c>
      <c r="BP163" s="193">
        <f t="shared" si="269"/>
        <v>2.3563446804200396E-2</v>
      </c>
      <c r="BQ163" s="193">
        <f t="shared" si="270"/>
        <v>4.4714315240186632E-3</v>
      </c>
      <c r="BR163" s="152">
        <f t="shared" si="271"/>
        <v>9.8276042762069638E-2</v>
      </c>
      <c r="BS163" s="145"/>
      <c r="BT163" s="7"/>
      <c r="BU163" s="145"/>
      <c r="BV163" s="16"/>
      <c r="BW163" s="21"/>
      <c r="BX163" s="21"/>
      <c r="BY163" s="21"/>
      <c r="BZ163" s="21"/>
      <c r="CA163" s="21"/>
      <c r="CB163" s="21"/>
      <c r="CC163" s="21"/>
      <c r="CD163" s="21"/>
      <c r="CE163" s="21"/>
      <c r="CF163" s="145"/>
      <c r="CG163" s="145"/>
      <c r="CH163" s="7"/>
      <c r="CI163" s="145"/>
      <c r="CJ163" s="7"/>
      <c r="CK163" s="5"/>
      <c r="CL163" s="5"/>
      <c r="CM163" s="5"/>
    </row>
    <row r="164" spans="1:91" s="3" customFormat="1" ht="11.25" customHeight="1">
      <c r="A164" s="48">
        <v>1997</v>
      </c>
      <c r="B164" s="192">
        <f t="shared" si="284"/>
        <v>343.05500000000001</v>
      </c>
      <c r="C164" s="151">
        <f t="shared" si="218"/>
        <v>146.54046311066966</v>
      </c>
      <c r="D164" s="151">
        <f t="shared" si="251"/>
        <v>139.22744823226697</v>
      </c>
      <c r="E164" s="151">
        <f t="shared" si="252"/>
        <v>97.141869106838101</v>
      </c>
      <c r="F164" s="151">
        <f t="shared" si="253"/>
        <v>62.348768184983513</v>
      </c>
      <c r="G164" s="151">
        <f t="shared" si="254"/>
        <v>100.18409326904195</v>
      </c>
      <c r="H164" s="151">
        <f t="shared" si="255"/>
        <v>92.822672769440771</v>
      </c>
      <c r="I164" s="151">
        <f t="shared" si="256"/>
        <v>6.4869018883517269</v>
      </c>
      <c r="J164" s="152">
        <f t="shared" si="272"/>
        <v>29.102052019174071</v>
      </c>
      <c r="K164" s="154">
        <f t="shared" si="220"/>
        <v>1016.9092685807668</v>
      </c>
      <c r="L164" s="115"/>
      <c r="M164" s="16">
        <v>1997</v>
      </c>
      <c r="N164" s="150">
        <f t="shared" si="201"/>
        <v>4904.8538281641777</v>
      </c>
      <c r="O164" s="151">
        <f t="shared" si="221"/>
        <v>6406.3124438160312</v>
      </c>
      <c r="P164" s="151">
        <f t="shared" si="222"/>
        <v>14646.264725239866</v>
      </c>
      <c r="Q164" s="151">
        <f t="shared" si="223"/>
        <v>18738.169559661383</v>
      </c>
      <c r="R164" s="151">
        <f t="shared" si="224"/>
        <v>19495.496482837192</v>
      </c>
      <c r="S164" s="151">
        <f t="shared" si="225"/>
        <v>33891.615433577899</v>
      </c>
      <c r="T164" s="151">
        <f t="shared" si="226"/>
        <v>33734.468847984062</v>
      </c>
      <c r="U164" s="151">
        <f t="shared" si="227"/>
        <v>2432.037433443264</v>
      </c>
      <c r="V164" s="152">
        <f t="shared" si="228"/>
        <v>12304.567880128196</v>
      </c>
      <c r="W164" s="263">
        <f t="shared" si="258"/>
        <v>146553.78663485206</v>
      </c>
      <c r="X164" s="265">
        <f t="shared" si="259"/>
        <v>161547.70454546378</v>
      </c>
      <c r="Y164" s="307">
        <v>35000</v>
      </c>
      <c r="Z164">
        <v>134690</v>
      </c>
      <c r="AA164" s="296">
        <f t="shared" si="231"/>
        <v>-26857.704545463785</v>
      </c>
      <c r="AB164" s="7"/>
      <c r="AC164" s="257">
        <v>1997</v>
      </c>
      <c r="AD164" s="137">
        <f>[6]rankings!M19</f>
        <v>144887</v>
      </c>
      <c r="AE164" s="333">
        <f t="shared" si="290"/>
        <v>131440.62414950557</v>
      </c>
      <c r="AF164" s="203">
        <f t="shared" si="286"/>
        <v>-15113.162485346489</v>
      </c>
      <c r="AG164" s="204">
        <f t="shared" si="287"/>
        <v>-0.10883728307290852</v>
      </c>
      <c r="AH164" s="205">
        <f t="shared" si="288"/>
        <v>1.184555418669242E-2</v>
      </c>
      <c r="AI164" s="436">
        <f>[6]rankings!$S19</f>
        <v>0.75</v>
      </c>
      <c r="AJ164"/>
      <c r="AK164"/>
      <c r="AL164" s="296"/>
      <c r="AM164" s="25"/>
      <c r="AN164" s="460">
        <f t="shared" ref="AN164:AO164" si="292">B164*B330</f>
        <v>26.297198095345699</v>
      </c>
      <c r="AO164" s="151">
        <f t="shared" si="292"/>
        <v>29.871515412169924</v>
      </c>
      <c r="AP164" s="151">
        <f t="shared" si="234"/>
        <v>61.430523936139323</v>
      </c>
      <c r="AQ164" s="151">
        <f t="shared" si="235"/>
        <v>68.863817387843994</v>
      </c>
      <c r="AR164" s="151">
        <f t="shared" si="236"/>
        <v>55.022558354454226</v>
      </c>
      <c r="AS164" s="151">
        <f t="shared" si="237"/>
        <v>100.18409326904195</v>
      </c>
      <c r="AT164" s="151">
        <f t="shared" si="238"/>
        <v>92.822672769440771</v>
      </c>
      <c r="AU164" s="151">
        <f t="shared" si="239"/>
        <v>6.4869018883517269</v>
      </c>
      <c r="AV164" s="451">
        <f t="shared" si="240"/>
        <v>29.102052019174071</v>
      </c>
      <c r="AW164" s="145">
        <f t="shared" si="261"/>
        <v>470.08133313196169</v>
      </c>
      <c r="AX164" s="25">
        <v>1997</v>
      </c>
      <c r="AY164" s="150">
        <f t="shared" si="208"/>
        <v>30.65261899526412</v>
      </c>
      <c r="AZ164" s="151">
        <f t="shared" si="241"/>
        <v>32.324794281490824</v>
      </c>
      <c r="BA164" s="151">
        <f t="shared" si="242"/>
        <v>62.574372147975211</v>
      </c>
      <c r="BB164" s="151">
        <f t="shared" si="243"/>
        <v>68.184368269945011</v>
      </c>
      <c r="BC164" s="151">
        <f t="shared" si="244"/>
        <v>62.348768184983513</v>
      </c>
      <c r="BD164" s="151">
        <f t="shared" si="245"/>
        <v>100.18409326904195</v>
      </c>
      <c r="BE164" s="151">
        <f t="shared" si="246"/>
        <v>92.822672769440771</v>
      </c>
      <c r="BF164" s="151">
        <f t="shared" si="247"/>
        <v>6.4869018883517269</v>
      </c>
      <c r="BG164" s="152">
        <f t="shared" si="248"/>
        <v>29.102052019174071</v>
      </c>
      <c r="BH164" s="201">
        <f t="shared" si="262"/>
        <v>484.68064182566724</v>
      </c>
      <c r="BI164" s="25">
        <v>1997</v>
      </c>
      <c r="BJ164" s="192">
        <f t="shared" si="263"/>
        <v>5.5941804623761832E-2</v>
      </c>
      <c r="BK164" s="193">
        <f t="shared" si="264"/>
        <v>6.354541928552683E-2</v>
      </c>
      <c r="BL164" s="193">
        <f t="shared" si="265"/>
        <v>0.13068062823693211</v>
      </c>
      <c r="BM164" s="193">
        <f t="shared" si="266"/>
        <v>0.14649340982981018</v>
      </c>
      <c r="BN164" s="193">
        <f t="shared" si="267"/>
        <v>0.11704901785370031</v>
      </c>
      <c r="BO164" s="193">
        <f t="shared" si="268"/>
        <v>0.21312076487180609</v>
      </c>
      <c r="BP164" s="193">
        <f t="shared" si="269"/>
        <v>0.19746087799530535</v>
      </c>
      <c r="BQ164" s="193">
        <f t="shared" si="270"/>
        <v>1.3799530913367958E-2</v>
      </c>
      <c r="BR164" s="152">
        <f t="shared" si="271"/>
        <v>6.1908546389789348E-2</v>
      </c>
      <c r="BS164" s="145"/>
      <c r="BT164" s="7"/>
      <c r="BU164" s="145"/>
      <c r="BV164" s="16"/>
      <c r="BW164" s="21"/>
      <c r="BX164" s="21"/>
      <c r="BY164" s="21"/>
      <c r="BZ164" s="21"/>
      <c r="CA164" s="21"/>
      <c r="CB164" s="21"/>
      <c r="CC164" s="21"/>
      <c r="CD164" s="21"/>
      <c r="CE164" s="21"/>
      <c r="CF164" s="145"/>
      <c r="CG164" s="145"/>
      <c r="CH164" s="7"/>
      <c r="CI164" s="145"/>
      <c r="CJ164" s="7"/>
      <c r="CK164" s="5"/>
      <c r="CL164" s="5"/>
      <c r="CM164" s="5"/>
    </row>
    <row r="165" spans="1:91" s="3" customFormat="1" ht="11.25" customHeight="1">
      <c r="A165" s="48">
        <v>1998</v>
      </c>
      <c r="B165" s="192">
        <f t="shared" si="284"/>
        <v>73.4208</v>
      </c>
      <c r="C165" s="151">
        <f t="shared" si="218"/>
        <v>258.85569257981746</v>
      </c>
      <c r="D165" s="151">
        <f t="shared" si="251"/>
        <v>108.86187939413232</v>
      </c>
      <c r="E165" s="151">
        <f t="shared" si="252"/>
        <v>100.38467516216964</v>
      </c>
      <c r="F165" s="151">
        <f t="shared" si="253"/>
        <v>67.457380089315507</v>
      </c>
      <c r="G165" s="151">
        <f t="shared" si="254"/>
        <v>42.085619972893987</v>
      </c>
      <c r="H165" s="151">
        <f t="shared" si="255"/>
        <v>64.295802729646454</v>
      </c>
      <c r="I165" s="151">
        <f t="shared" si="256"/>
        <v>58.669840344206513</v>
      </c>
      <c r="J165" s="152">
        <f t="shared" si="272"/>
        <v>18.888956911273489</v>
      </c>
      <c r="K165" s="154">
        <f t="shared" si="220"/>
        <v>792.92064718345523</v>
      </c>
      <c r="L165" s="115"/>
      <c r="M165" s="16">
        <v>1998</v>
      </c>
      <c r="N165" s="150">
        <f t="shared" si="201"/>
        <v>1226.7739698650078</v>
      </c>
      <c r="O165" s="151">
        <f t="shared" si="221"/>
        <v>12446.586428723029</v>
      </c>
      <c r="P165" s="151">
        <f t="shared" si="222"/>
        <v>12281.540264090079</v>
      </c>
      <c r="Q165" s="151">
        <f t="shared" si="223"/>
        <v>20641.427688749078</v>
      </c>
      <c r="R165" s="151">
        <f t="shared" si="224"/>
        <v>21679.896781803847</v>
      </c>
      <c r="S165" s="151">
        <f t="shared" si="225"/>
        <v>14860.075754632486</v>
      </c>
      <c r="T165" s="151">
        <f t="shared" si="226"/>
        <v>24664.612450798442</v>
      </c>
      <c r="U165" s="151">
        <f t="shared" si="227"/>
        <v>23232.733522434261</v>
      </c>
      <c r="V165" s="152">
        <f t="shared" si="228"/>
        <v>7986.0453412474062</v>
      </c>
      <c r="W165" s="263">
        <f t="shared" si="258"/>
        <v>139019.69220234363</v>
      </c>
      <c r="X165" s="265">
        <f t="shared" si="259"/>
        <v>153242.79691156538</v>
      </c>
      <c r="Y165" s="307">
        <v>35000</v>
      </c>
      <c r="Z165">
        <v>127867</v>
      </c>
      <c r="AA165" s="296">
        <f t="shared" si="231"/>
        <v>-25375.796911565383</v>
      </c>
      <c r="AB165" s="7"/>
      <c r="AC165" s="257">
        <v>1998</v>
      </c>
      <c r="AD165" s="394">
        <f>[6]rankings!$M20</f>
        <v>9872</v>
      </c>
      <c r="AE165" s="333">
        <f t="shared" si="290"/>
        <v>8955.8196498230973</v>
      </c>
      <c r="AF165" s="203">
        <f t="shared" si="286"/>
        <v>-130063.87255252054</v>
      </c>
      <c r="AG165" s="204">
        <f t="shared" si="287"/>
        <v>-2.74231203244093</v>
      </c>
      <c r="AH165" s="205">
        <f t="shared" si="288"/>
        <v>7.5202752832703048</v>
      </c>
      <c r="AI165" s="436">
        <v>0</v>
      </c>
      <c r="AJ165"/>
      <c r="AK165"/>
      <c r="AL165" s="296"/>
      <c r="AM165" s="25"/>
      <c r="AN165" s="460">
        <f t="shared" ref="AN165:AO165" si="293">B165*B331</f>
        <v>5.6281392835514934</v>
      </c>
      <c r="AO165" s="151">
        <f t="shared" si="293"/>
        <v>52.766393979431456</v>
      </c>
      <c r="AP165" s="151">
        <f t="shared" si="234"/>
        <v>48.032499142683378</v>
      </c>
      <c r="AQ165" s="151">
        <f t="shared" si="235"/>
        <v>71.162640810450199</v>
      </c>
      <c r="AR165" s="151">
        <f t="shared" si="236"/>
        <v>59.530889550066625</v>
      </c>
      <c r="AS165" s="151">
        <f t="shared" si="237"/>
        <v>42.085619972893987</v>
      </c>
      <c r="AT165" s="151">
        <f t="shared" si="238"/>
        <v>64.295802729646454</v>
      </c>
      <c r="AU165" s="151">
        <f t="shared" si="239"/>
        <v>58.669840344206513</v>
      </c>
      <c r="AV165" s="451">
        <f t="shared" si="240"/>
        <v>18.888956911273489</v>
      </c>
      <c r="AW165" s="145">
        <f t="shared" si="261"/>
        <v>421.06078272420359</v>
      </c>
      <c r="AX165" s="25">
        <v>1998</v>
      </c>
      <c r="AY165" s="150">
        <f t="shared" si="208"/>
        <v>6.5602886089037842</v>
      </c>
      <c r="AZ165" s="151">
        <f t="shared" si="241"/>
        <v>57.099976577228325</v>
      </c>
      <c r="BA165" s="151">
        <f t="shared" si="242"/>
        <v>48.926873547034589</v>
      </c>
      <c r="BB165" s="151">
        <f t="shared" si="243"/>
        <v>70.460510208922472</v>
      </c>
      <c r="BC165" s="151">
        <f t="shared" si="244"/>
        <v>67.457380089315507</v>
      </c>
      <c r="BD165" s="151">
        <f t="shared" si="245"/>
        <v>42.085619972893987</v>
      </c>
      <c r="BE165" s="151">
        <f t="shared" si="246"/>
        <v>64.295802729646454</v>
      </c>
      <c r="BF165" s="151">
        <f t="shared" si="247"/>
        <v>58.669840344206513</v>
      </c>
      <c r="BG165" s="152">
        <f t="shared" si="248"/>
        <v>18.888956911273489</v>
      </c>
      <c r="BH165" s="201">
        <f t="shared" si="262"/>
        <v>434.44524898942518</v>
      </c>
      <c r="BI165" s="25">
        <v>1998</v>
      </c>
      <c r="BJ165" s="192">
        <f t="shared" si="263"/>
        <v>1.3366572035367981E-2</v>
      </c>
      <c r="BK165" s="193">
        <f t="shared" si="264"/>
        <v>0.1253177596784017</v>
      </c>
      <c r="BL165" s="193">
        <f t="shared" si="265"/>
        <v>0.11407497708981566</v>
      </c>
      <c r="BM165" s="193">
        <f t="shared" si="266"/>
        <v>0.16900800010401823</v>
      </c>
      <c r="BN165" s="193">
        <f t="shared" si="267"/>
        <v>0.14138312564972261</v>
      </c>
      <c r="BO165" s="193">
        <f t="shared" si="268"/>
        <v>9.9951412479229229E-2</v>
      </c>
      <c r="BP165" s="193">
        <f t="shared" si="269"/>
        <v>0.15269957537641413</v>
      </c>
      <c r="BQ165" s="193">
        <f t="shared" si="270"/>
        <v>0.13933817337397456</v>
      </c>
      <c r="BR165" s="152">
        <f t="shared" si="271"/>
        <v>4.4860404213055927E-2</v>
      </c>
      <c r="BS165" s="145"/>
      <c r="BT165" s="7"/>
      <c r="BU165" s="145"/>
      <c r="BV165" s="16"/>
      <c r="BW165" s="21"/>
      <c r="BX165" s="21"/>
      <c r="BY165" s="21"/>
      <c r="BZ165" s="21"/>
      <c r="CA165" s="21"/>
      <c r="CB165" s="21"/>
      <c r="CC165" s="21"/>
      <c r="CD165" s="21"/>
      <c r="CE165" s="21"/>
      <c r="CF165" s="145"/>
      <c r="CG165" s="145"/>
      <c r="CH165" s="7"/>
      <c r="CI165" s="145"/>
      <c r="CJ165" s="7"/>
      <c r="CK165" s="5"/>
      <c r="CL165" s="5"/>
      <c r="CM165" s="5"/>
    </row>
    <row r="166" spans="1:91" s="3" customFormat="1" ht="11.25" customHeight="1">
      <c r="A166" s="48">
        <v>1999</v>
      </c>
      <c r="B166" s="194">
        <f t="shared" si="284"/>
        <v>74.537700000000001</v>
      </c>
      <c r="C166" s="151">
        <f t="shared" si="218"/>
        <v>55.42920448476476</v>
      </c>
      <c r="D166" s="151">
        <f t="shared" si="251"/>
        <v>192.55186985155308</v>
      </c>
      <c r="E166" s="151">
        <f t="shared" si="252"/>
        <v>78.579687463328597</v>
      </c>
      <c r="F166" s="151">
        <f t="shared" si="253"/>
        <v>68.989803243522289</v>
      </c>
      <c r="G166" s="151">
        <f t="shared" si="254"/>
        <v>44.900540092938307</v>
      </c>
      <c r="H166" s="151">
        <f t="shared" si="255"/>
        <v>26.707643886303696</v>
      </c>
      <c r="I166" s="151">
        <f t="shared" si="256"/>
        <v>40.707382429122589</v>
      </c>
      <c r="J166" s="152">
        <f t="shared" si="272"/>
        <v>45.089454762709863</v>
      </c>
      <c r="K166" s="154">
        <f t="shared" si="220"/>
        <v>627.4932862142432</v>
      </c>
      <c r="L166" s="115"/>
      <c r="M166" s="16">
        <v>1999</v>
      </c>
      <c r="N166" s="150">
        <f t="shared" si="201"/>
        <v>1139.1410676357998</v>
      </c>
      <c r="O166" s="151">
        <f t="shared" si="221"/>
        <v>2633.022594700702</v>
      </c>
      <c r="P166" s="151">
        <f t="shared" si="222"/>
        <v>21623.817977313844</v>
      </c>
      <c r="Q166" s="151">
        <f t="shared" si="223"/>
        <v>15016.43494021163</v>
      </c>
      <c r="R166" s="151">
        <f t="shared" si="224"/>
        <v>20894.890164259723</v>
      </c>
      <c r="S166" s="151">
        <f t="shared" si="225"/>
        <v>14765.988120758237</v>
      </c>
      <c r="T166" s="151">
        <f t="shared" si="226"/>
        <v>9234.5280390116222</v>
      </c>
      <c r="U166" s="151">
        <f t="shared" si="227"/>
        <v>15016.852961410423</v>
      </c>
      <c r="V166" s="152">
        <f t="shared" si="228"/>
        <v>17699.500349851358</v>
      </c>
      <c r="W166" s="263">
        <f t="shared" si="258"/>
        <v>118024.17621515333</v>
      </c>
      <c r="X166" s="265">
        <f t="shared" si="259"/>
        <v>130099.22968372567</v>
      </c>
      <c r="Y166" s="307">
        <v>35000</v>
      </c>
      <c r="Z166">
        <v>108356</v>
      </c>
      <c r="AA166" s="296">
        <f t="shared" si="231"/>
        <v>-21743.229683725673</v>
      </c>
      <c r="AB166" s="7"/>
      <c r="AC166" s="257">
        <v>1999</v>
      </c>
      <c r="AD166" s="137">
        <f>[6]rankings!M21</f>
        <v>157028</v>
      </c>
      <c r="AE166" s="333">
        <f t="shared" si="290"/>
        <v>142454.86709607183</v>
      </c>
      <c r="AF166" s="203">
        <f t="shared" si="286"/>
        <v>24430.690880918497</v>
      </c>
      <c r="AG166" s="204">
        <f t="shared" si="287"/>
        <v>0.1881357407495905</v>
      </c>
      <c r="AH166" s="205">
        <f t="shared" si="288"/>
        <v>3.5395056947397127E-2</v>
      </c>
      <c r="AI166" s="436">
        <f>[6]rankings!$S21</f>
        <v>0.75</v>
      </c>
      <c r="AJ166"/>
      <c r="AK166"/>
      <c r="AL166" s="296"/>
      <c r="AM166" s="25"/>
      <c r="AN166" s="460">
        <f t="shared" ref="AN166:AO166" si="294">B166*B332</f>
        <v>5.7137562853520549</v>
      </c>
      <c r="AO166" s="151">
        <f t="shared" si="294"/>
        <v>11.298956621970801</v>
      </c>
      <c r="AP166" s="151">
        <f t="shared" si="234"/>
        <v>84.95855091828696</v>
      </c>
      <c r="AQ166" s="151">
        <f t="shared" si="235"/>
        <v>55.705097067023573</v>
      </c>
      <c r="AR166" s="151">
        <f t="shared" si="236"/>
        <v>60.883247341256585</v>
      </c>
      <c r="AS166" s="151">
        <f t="shared" si="237"/>
        <v>44.900540092938307</v>
      </c>
      <c r="AT166" s="151">
        <f t="shared" si="238"/>
        <v>26.707643886303696</v>
      </c>
      <c r="AU166" s="151">
        <f t="shared" si="239"/>
        <v>40.707382429122589</v>
      </c>
      <c r="AV166" s="451">
        <f t="shared" si="240"/>
        <v>45.089454762709863</v>
      </c>
      <c r="AW166" s="145">
        <f t="shared" si="261"/>
        <v>375.96462940496446</v>
      </c>
      <c r="AX166" s="25">
        <v>1999</v>
      </c>
      <c r="AY166" s="150">
        <f t="shared" si="208"/>
        <v>6.6600857555881658</v>
      </c>
      <c r="AZ166" s="151">
        <f t="shared" si="241"/>
        <v>12.226913946652132</v>
      </c>
      <c r="BA166" s="151">
        <f t="shared" si="242"/>
        <v>86.540495533460273</v>
      </c>
      <c r="BB166" s="151">
        <f t="shared" si="243"/>
        <v>55.155479277880389</v>
      </c>
      <c r="BC166" s="151">
        <f t="shared" si="244"/>
        <v>68.989803243522289</v>
      </c>
      <c r="BD166" s="151">
        <f t="shared" si="245"/>
        <v>44.900540092938307</v>
      </c>
      <c r="BE166" s="151">
        <f t="shared" si="246"/>
        <v>26.707643886303696</v>
      </c>
      <c r="BF166" s="151">
        <f t="shared" si="247"/>
        <v>40.707382429122589</v>
      </c>
      <c r="BG166" s="152">
        <f t="shared" si="248"/>
        <v>45.089454762709863</v>
      </c>
      <c r="BH166" s="201">
        <f t="shared" si="262"/>
        <v>386.97779892817772</v>
      </c>
      <c r="BI166" s="25">
        <v>1999</v>
      </c>
      <c r="BJ166" s="194">
        <f t="shared" si="263"/>
        <v>1.5197589981789408E-2</v>
      </c>
      <c r="BK166" s="195">
        <f t="shared" si="264"/>
        <v>3.0053243678410783E-2</v>
      </c>
      <c r="BL166" s="195">
        <f t="shared" si="265"/>
        <v>0.22597485048726532</v>
      </c>
      <c r="BM166" s="195">
        <f t="shared" si="266"/>
        <v>0.14816579196608864</v>
      </c>
      <c r="BN166" s="195">
        <f t="shared" si="267"/>
        <v>0.1619387638608874</v>
      </c>
      <c r="BO166" s="195">
        <f t="shared" si="268"/>
        <v>0.11942756467277774</v>
      </c>
      <c r="BP166" s="195">
        <f t="shared" si="269"/>
        <v>7.1037650346453138E-2</v>
      </c>
      <c r="BQ166" s="195">
        <f t="shared" si="270"/>
        <v>0.10827450043252676</v>
      </c>
      <c r="BR166" s="152">
        <f t="shared" si="271"/>
        <v>0.11993004457380074</v>
      </c>
      <c r="BS166" s="145"/>
      <c r="BT166" s="7"/>
      <c r="BU166" s="145"/>
      <c r="BV166" s="16"/>
      <c r="BW166" s="21"/>
      <c r="BX166" s="21"/>
      <c r="BY166" s="21"/>
      <c r="BZ166" s="21"/>
      <c r="CA166" s="21"/>
      <c r="CB166" s="21"/>
      <c r="CC166" s="21"/>
      <c r="CD166" s="21"/>
      <c r="CE166" s="21"/>
      <c r="CF166" s="145"/>
      <c r="CG166" s="145"/>
      <c r="CH166" s="7"/>
      <c r="CI166" s="145"/>
      <c r="CJ166" s="7"/>
      <c r="CK166" s="5"/>
      <c r="CL166" s="5"/>
      <c r="CM166" s="5"/>
    </row>
    <row r="167" spans="1:91" s="3" customFormat="1" ht="11.25" customHeight="1">
      <c r="A167" s="48">
        <v>2000</v>
      </c>
      <c r="B167" s="194">
        <f>+B233</f>
        <v>409.22399999999999</v>
      </c>
      <c r="C167" s="151">
        <f t="shared" si="218"/>
        <v>56.247405631008462</v>
      </c>
      <c r="D167" s="151">
        <f t="shared" si="251"/>
        <v>41.19146585831372</v>
      </c>
      <c r="E167" s="151">
        <f t="shared" si="252"/>
        <v>138.74045790672346</v>
      </c>
      <c r="F167" s="151">
        <f t="shared" si="253"/>
        <v>54.436235319419751</v>
      </c>
      <c r="G167" s="151">
        <f t="shared" si="254"/>
        <v>45.811358564873579</v>
      </c>
      <c r="H167" s="151">
        <f t="shared" si="255"/>
        <v>28.553694183250208</v>
      </c>
      <c r="I167" s="151">
        <f t="shared" si="256"/>
        <v>16.404312362625269</v>
      </c>
      <c r="J167" s="152">
        <f t="shared" si="272"/>
        <v>50.211090233125461</v>
      </c>
      <c r="K167" s="154">
        <f t="shared" si="220"/>
        <v>840.82002005933987</v>
      </c>
      <c r="L167" s="115"/>
      <c r="M167" s="16">
        <v>2000</v>
      </c>
      <c r="N167" s="150">
        <f t="shared" si="201"/>
        <v>5436.4760870651844</v>
      </c>
      <c r="O167" s="151">
        <f t="shared" si="221"/>
        <v>2228.8275440736011</v>
      </c>
      <c r="P167" s="151">
        <f t="shared" si="222"/>
        <v>4621.1314397182905</v>
      </c>
      <c r="Q167" s="151">
        <f t="shared" si="223"/>
        <v>29754.169664703142</v>
      </c>
      <c r="R167" s="151">
        <f t="shared" si="224"/>
        <v>17589.185112247898</v>
      </c>
      <c r="S167" s="151">
        <f t="shared" si="225"/>
        <v>16084.795843084097</v>
      </c>
      <c r="T167" s="151">
        <f t="shared" si="226"/>
        <v>10603.830742990136</v>
      </c>
      <c r="U167" s="151">
        <f t="shared" si="227"/>
        <v>6441.7811948076705</v>
      </c>
      <c r="V167" s="152">
        <f t="shared" si="228"/>
        <v>21486.859337252823</v>
      </c>
      <c r="W167" s="263">
        <f t="shared" si="258"/>
        <v>114247.05696594284</v>
      </c>
      <c r="X167" s="265">
        <f t="shared" si="259"/>
        <v>125935.67336412845</v>
      </c>
      <c r="Y167" s="307">
        <v>35000</v>
      </c>
      <c r="Z167">
        <v>104319</v>
      </c>
      <c r="AA167" s="296">
        <f t="shared" si="231"/>
        <v>-21616.673364128452</v>
      </c>
      <c r="AB167" s="7"/>
      <c r="AC167" s="257">
        <v>2000</v>
      </c>
      <c r="AD167" s="394">
        <f>[6]rankings!$M22</f>
        <v>93214</v>
      </c>
      <c r="AE167" s="333">
        <f t="shared" si="290"/>
        <v>84563.186065499409</v>
      </c>
      <c r="AF167" s="203">
        <f t="shared" si="286"/>
        <v>-29683.870900443435</v>
      </c>
      <c r="AG167" s="204">
        <f t="shared" si="287"/>
        <v>-0.30086425082905066</v>
      </c>
      <c r="AH167" s="205">
        <f t="shared" si="288"/>
        <v>9.051929742692591E-2</v>
      </c>
      <c r="AI167" s="436">
        <v>0</v>
      </c>
      <c r="AJ167"/>
      <c r="AK167"/>
      <c r="AL167" s="296"/>
      <c r="AM167" s="25"/>
      <c r="AN167" s="460">
        <f t="shared" ref="AN167:AO167" si="295">B167*B333</f>
        <v>31.369443947383793</v>
      </c>
      <c r="AO167" s="151">
        <f t="shared" si="295"/>
        <v>11.465742693417946</v>
      </c>
      <c r="AP167" s="151">
        <f t="shared" si="234"/>
        <v>18.174672893181455</v>
      </c>
      <c r="AQ167" s="151">
        <f t="shared" si="235"/>
        <v>98.353034025797982</v>
      </c>
      <c r="AR167" s="151">
        <f t="shared" si="236"/>
        <v>48.039777234620075</v>
      </c>
      <c r="AS167" s="151">
        <f t="shared" si="237"/>
        <v>45.811358564873579</v>
      </c>
      <c r="AT167" s="151">
        <f t="shared" si="238"/>
        <v>28.553694183250208</v>
      </c>
      <c r="AU167" s="151">
        <f t="shared" si="239"/>
        <v>16.404312362625269</v>
      </c>
      <c r="AV167" s="451">
        <f t="shared" si="240"/>
        <v>50.211090233125461</v>
      </c>
      <c r="AW167" s="145">
        <f t="shared" si="261"/>
        <v>348.38312613827577</v>
      </c>
      <c r="AX167" s="25">
        <v>2000</v>
      </c>
      <c r="AY167" s="150">
        <f t="shared" si="208"/>
        <v>36.564945433583432</v>
      </c>
      <c r="AZ167" s="151">
        <f t="shared" si="241"/>
        <v>12.40739777461188</v>
      </c>
      <c r="BA167" s="151">
        <f t="shared" si="242"/>
        <v>18.513088810180296</v>
      </c>
      <c r="BB167" s="151">
        <f t="shared" si="243"/>
        <v>97.382627726142076</v>
      </c>
      <c r="BC167" s="151">
        <f t="shared" si="244"/>
        <v>54.436235319419751</v>
      </c>
      <c r="BD167" s="151">
        <f t="shared" si="245"/>
        <v>45.811358564873579</v>
      </c>
      <c r="BE167" s="151">
        <f t="shared" si="246"/>
        <v>28.553694183250208</v>
      </c>
      <c r="BF167" s="151">
        <f t="shared" si="247"/>
        <v>16.404312362625269</v>
      </c>
      <c r="BG167" s="152">
        <f t="shared" si="248"/>
        <v>50.211090233125461</v>
      </c>
      <c r="BH167" s="201">
        <f t="shared" si="262"/>
        <v>360.28475040781194</v>
      </c>
      <c r="BI167" s="25">
        <v>2000</v>
      </c>
      <c r="BJ167" s="194">
        <f t="shared" si="263"/>
        <v>9.0042948678671186E-2</v>
      </c>
      <c r="BK167" s="195">
        <f t="shared" si="264"/>
        <v>3.2911303198040393E-2</v>
      </c>
      <c r="BL167" s="195">
        <f t="shared" si="265"/>
        <v>5.2168637139927941E-2</v>
      </c>
      <c r="BM167" s="195">
        <f t="shared" si="266"/>
        <v>0.28231285227850261</v>
      </c>
      <c r="BN167" s="195">
        <f t="shared" si="267"/>
        <v>0.13789352477293274</v>
      </c>
      <c r="BO167" s="195">
        <f t="shared" si="268"/>
        <v>0.13149706494880789</v>
      </c>
      <c r="BP167" s="195">
        <f t="shared" si="269"/>
        <v>8.1960611869350525E-2</v>
      </c>
      <c r="BQ167" s="195">
        <f t="shared" si="270"/>
        <v>4.7086988811605876E-2</v>
      </c>
      <c r="BR167" s="152">
        <f t="shared" si="271"/>
        <v>0.14412606830216088</v>
      </c>
      <c r="BS167" s="145"/>
      <c r="BT167" s="7"/>
      <c r="BU167" s="145"/>
      <c r="BV167" s="16"/>
      <c r="BW167" s="21"/>
      <c r="BX167" s="21"/>
      <c r="BY167" s="21"/>
      <c r="BZ167" s="21"/>
      <c r="CA167" s="21"/>
      <c r="CB167" s="21"/>
      <c r="CC167" s="21"/>
      <c r="CD167" s="21"/>
      <c r="CE167" s="21"/>
      <c r="CF167" s="145"/>
      <c r="CG167" s="145"/>
      <c r="CH167" s="7"/>
      <c r="CI167" s="145"/>
      <c r="CJ167" s="7"/>
      <c r="CK167" s="5"/>
      <c r="CL167" s="5"/>
      <c r="CM167" s="5"/>
    </row>
    <row r="168" spans="1:91" s="3" customFormat="1" ht="11.25" customHeight="1">
      <c r="A168" s="48">
        <v>2001</v>
      </c>
      <c r="B168" s="194">
        <f t="shared" si="284"/>
        <v>595.21900000000005</v>
      </c>
      <c r="C168" s="151">
        <f t="shared" si="218"/>
        <v>308.69303715517395</v>
      </c>
      <c r="D168" s="151">
        <f t="shared" si="251"/>
        <v>41.765271911743461</v>
      </c>
      <c r="E168" s="151">
        <f t="shared" si="252"/>
        <v>29.622013117552985</v>
      </c>
      <c r="F168" s="151">
        <f t="shared" si="253"/>
        <v>94.976546496577228</v>
      </c>
      <c r="G168" s="151">
        <f t="shared" si="254"/>
        <v>35.461261505116056</v>
      </c>
      <c r="H168" s="151">
        <f t="shared" si="255"/>
        <v>28.576419277531624</v>
      </c>
      <c r="I168" s="151">
        <f t="shared" si="256"/>
        <v>17.704338028064498</v>
      </c>
      <c r="J168" s="152">
        <f t="shared" si="272"/>
        <v>38.408144997994533</v>
      </c>
      <c r="K168" s="154">
        <f t="shared" si="220"/>
        <v>1190.4260324897541</v>
      </c>
      <c r="L168" s="115"/>
      <c r="M168" s="16">
        <v>2001</v>
      </c>
      <c r="N168" s="150">
        <f t="shared" si="201"/>
        <v>8767.0423625393214</v>
      </c>
      <c r="O168" s="151">
        <f t="shared" si="221"/>
        <v>14169.067187924607</v>
      </c>
      <c r="P168" s="151">
        <f t="shared" si="222"/>
        <v>4657.371836511029</v>
      </c>
      <c r="Q168" s="151">
        <f t="shared" si="223"/>
        <v>6487.6556623917877</v>
      </c>
      <c r="R168" s="151">
        <f t="shared" si="224"/>
        <v>33964.066066920808</v>
      </c>
      <c r="S168" s="151">
        <f t="shared" si="225"/>
        <v>13604.059742673207</v>
      </c>
      <c r="T168" s="151">
        <f t="shared" si="226"/>
        <v>11777.310189774918</v>
      </c>
      <c r="U168" s="151">
        <f t="shared" si="227"/>
        <v>7621.8918526378411</v>
      </c>
      <c r="V168" s="152">
        <f t="shared" si="228"/>
        <v>17862.371979152442</v>
      </c>
      <c r="W168" s="263">
        <f t="shared" si="258"/>
        <v>118910.83688052598</v>
      </c>
      <c r="X168" s="265">
        <f t="shared" si="259"/>
        <v>131076.60460177259</v>
      </c>
      <c r="Y168" s="307">
        <v>35000</v>
      </c>
      <c r="Z168">
        <v>107345</v>
      </c>
      <c r="AA168" s="296">
        <f t="shared" si="231"/>
        <v>-23731.604601772589</v>
      </c>
      <c r="AB168" s="7"/>
      <c r="AC168" s="257">
        <v>2001</v>
      </c>
      <c r="AD168" s="137">
        <f>[6]rankings!M23</f>
        <v>115155</v>
      </c>
      <c r="AE168" s="333">
        <f t="shared" si="290"/>
        <v>104467.93069037466</v>
      </c>
      <c r="AF168" s="203">
        <f t="shared" si="286"/>
        <v>-14442.90619015132</v>
      </c>
      <c r="AG168" s="204">
        <f t="shared" si="287"/>
        <v>-0.12949380139614952</v>
      </c>
      <c r="AH168" s="205">
        <f t="shared" si="288"/>
        <v>1.6768644600025417E-2</v>
      </c>
      <c r="AI168" s="436">
        <f>[6]rankings!$S23</f>
        <v>0.5</v>
      </c>
      <c r="AJ168"/>
      <c r="AK168"/>
      <c r="AL168" s="296"/>
      <c r="AM168" s="25"/>
      <c r="AN168" s="460">
        <f t="shared" ref="AN168:AO168" si="296">B168*B334</f>
        <v>45.627062579217828</v>
      </c>
      <c r="AO168" s="151">
        <f t="shared" si="296"/>
        <v>62.92547888323773</v>
      </c>
      <c r="AP168" s="151">
        <f t="shared" si="234"/>
        <v>18.4278500284911</v>
      </c>
      <c r="AQ168" s="151">
        <f t="shared" si="235"/>
        <v>20.999028747779104</v>
      </c>
      <c r="AR168" s="151">
        <f t="shared" si="236"/>
        <v>83.816452578626638</v>
      </c>
      <c r="AS168" s="151">
        <f t="shared" si="237"/>
        <v>35.461261505116056</v>
      </c>
      <c r="AT168" s="151">
        <f t="shared" si="238"/>
        <v>28.576419277531624</v>
      </c>
      <c r="AU168" s="151">
        <f t="shared" si="239"/>
        <v>17.704338028064498</v>
      </c>
      <c r="AV168" s="451">
        <f t="shared" si="240"/>
        <v>38.408144997994533</v>
      </c>
      <c r="AW168" s="145">
        <f t="shared" si="261"/>
        <v>351.94603662605914</v>
      </c>
      <c r="AX168" s="25">
        <v>2001</v>
      </c>
      <c r="AY168" s="150">
        <f t="shared" si="208"/>
        <v>53.183953668484982</v>
      </c>
      <c r="AZ168" s="151">
        <f t="shared" si="241"/>
        <v>68.093403762711787</v>
      </c>
      <c r="BA168" s="151">
        <f t="shared" si="242"/>
        <v>18.770980152612818</v>
      </c>
      <c r="BB168" s="151">
        <f t="shared" si="243"/>
        <v>20.791840530503009</v>
      </c>
      <c r="BC168" s="151">
        <f t="shared" si="244"/>
        <v>94.976546496577228</v>
      </c>
      <c r="BD168" s="151">
        <f t="shared" si="245"/>
        <v>35.461261505116056</v>
      </c>
      <c r="BE168" s="151">
        <f t="shared" si="246"/>
        <v>28.576419277531624</v>
      </c>
      <c r="BF168" s="151">
        <f t="shared" si="247"/>
        <v>17.704338028064498</v>
      </c>
      <c r="BG168" s="152">
        <f t="shared" si="248"/>
        <v>38.408144997994533</v>
      </c>
      <c r="BH168" s="201">
        <f t="shared" si="262"/>
        <v>375.96688841959656</v>
      </c>
      <c r="BI168" s="25">
        <v>2001</v>
      </c>
      <c r="BJ168" s="194">
        <f t="shared" si="263"/>
        <v>0.12964221167717352</v>
      </c>
      <c r="BK168" s="195">
        <f t="shared" si="264"/>
        <v>0.1787929748732921</v>
      </c>
      <c r="BL168" s="195">
        <f t="shared" si="265"/>
        <v>5.235987370436166E-2</v>
      </c>
      <c r="BM168" s="195">
        <f t="shared" si="266"/>
        <v>5.9665478688400359E-2</v>
      </c>
      <c r="BN168" s="195">
        <f t="shared" si="267"/>
        <v>0.23815143191307248</v>
      </c>
      <c r="BO168" s="195">
        <f t="shared" si="268"/>
        <v>0.10075766684309466</v>
      </c>
      <c r="BP168" s="195">
        <f t="shared" si="269"/>
        <v>8.119545698391803E-2</v>
      </c>
      <c r="BQ168" s="195">
        <f t="shared" si="270"/>
        <v>5.0304126728596368E-2</v>
      </c>
      <c r="BR168" s="152">
        <f t="shared" si="271"/>
        <v>0.10913077858809074</v>
      </c>
      <c r="BS168" s="145"/>
      <c r="BT168" s="7"/>
      <c r="BU168" s="145"/>
      <c r="BV168" s="16"/>
      <c r="BW168" s="21"/>
      <c r="BX168" s="21"/>
      <c r="BY168" s="21"/>
      <c r="BZ168" s="21"/>
      <c r="CA168" s="21"/>
      <c r="CB168" s="21"/>
      <c r="CC168" s="21"/>
      <c r="CD168" s="21"/>
      <c r="CE168" s="21"/>
      <c r="CF168" s="145"/>
      <c r="CG168" s="145"/>
      <c r="CH168" s="7"/>
      <c r="CI168" s="145"/>
      <c r="CJ168" s="7"/>
      <c r="CK168" s="5"/>
      <c r="CL168" s="5"/>
      <c r="CM168" s="5"/>
    </row>
    <row r="169" spans="1:91" s="3" customFormat="1" ht="11.25" customHeight="1">
      <c r="A169" s="48">
        <v>2002</v>
      </c>
      <c r="B169" s="194">
        <f t="shared" si="284"/>
        <v>245.846</v>
      </c>
      <c r="C169" s="151">
        <f t="shared" si="218"/>
        <v>448.84301194256165</v>
      </c>
      <c r="D169" s="151">
        <f t="shared" si="251"/>
        <v>228.931795353339</v>
      </c>
      <c r="E169" s="151">
        <f t="shared" si="252"/>
        <v>29.969297809036579</v>
      </c>
      <c r="F169" s="151">
        <f t="shared" si="253"/>
        <v>20.036097852237191</v>
      </c>
      <c r="G169" s="151">
        <f t="shared" si="254"/>
        <v>58.539188395618169</v>
      </c>
      <c r="H169" s="151">
        <f t="shared" si="255"/>
        <v>21.77549905906892</v>
      </c>
      <c r="I169" s="151">
        <f t="shared" si="256"/>
        <v>16.717737148890478</v>
      </c>
      <c r="J169" s="152">
        <f t="shared" si="272"/>
        <v>33.506144260698512</v>
      </c>
      <c r="K169" s="154">
        <f t="shared" si="220"/>
        <v>1104.1647718214504</v>
      </c>
      <c r="L169" s="115"/>
      <c r="M169" s="16">
        <v>2002</v>
      </c>
      <c r="N169" s="150">
        <f t="shared" si="201"/>
        <v>3802.2779479597075</v>
      </c>
      <c r="O169" s="151">
        <f t="shared" si="221"/>
        <v>20667.992060152985</v>
      </c>
      <c r="P169" s="151">
        <f t="shared" si="222"/>
        <v>26677.062884586132</v>
      </c>
      <c r="Q169" s="151">
        <f t="shared" si="223"/>
        <v>6495.0187190871602</v>
      </c>
      <c r="R169" s="151">
        <f t="shared" si="224"/>
        <v>7308.8617237060453</v>
      </c>
      <c r="S169" s="151">
        <f t="shared" si="225"/>
        <v>23973.26112771553</v>
      </c>
      <c r="T169" s="151">
        <f t="shared" si="226"/>
        <v>9410.3879053189557</v>
      </c>
      <c r="U169" s="151">
        <f t="shared" si="227"/>
        <v>7574.2683343557856</v>
      </c>
      <c r="V169" s="152">
        <f t="shared" si="228"/>
        <v>16115.258350483597</v>
      </c>
      <c r="W169" s="263">
        <f t="shared" si="258"/>
        <v>122024.3890533659</v>
      </c>
      <c r="X169" s="265">
        <f t="shared" si="259"/>
        <v>134508.70429741577</v>
      </c>
      <c r="Y169" s="307">
        <v>35000</v>
      </c>
      <c r="Z169">
        <v>110164</v>
      </c>
      <c r="AA169" s="296">
        <f t="shared" si="231"/>
        <v>-24344.704297415767</v>
      </c>
      <c r="AB169" s="7"/>
      <c r="AC169" s="257">
        <v>2002</v>
      </c>
      <c r="AD169" s="394">
        <f>[6]rankings!$M24</f>
        <v>61377</v>
      </c>
      <c r="AE169" s="333">
        <f t="shared" si="290"/>
        <v>55680.849133629679</v>
      </c>
      <c r="AF169" s="203">
        <f t="shared" si="286"/>
        <v>-66343.539919736213</v>
      </c>
      <c r="AG169" s="204">
        <f t="shared" si="287"/>
        <v>-0.78458466887268585</v>
      </c>
      <c r="AH169" s="205">
        <f t="shared" si="288"/>
        <v>0.61557310263006215</v>
      </c>
      <c r="AI169" s="436">
        <v>0</v>
      </c>
      <c r="AJ169"/>
      <c r="AK169"/>
      <c r="AL169" s="296"/>
      <c r="AM169" s="25"/>
      <c r="AN169" s="460">
        <f t="shared" ref="AN169:AO169" si="297">B169*B335</f>
        <v>16.434168728885862</v>
      </c>
      <c r="AO169" s="151">
        <f t="shared" si="297"/>
        <v>94.695566831136063</v>
      </c>
      <c r="AP169" s="151">
        <f t="shared" si="234"/>
        <v>114.35508604009659</v>
      </c>
      <c r="AQ169" s="151">
        <f t="shared" si="235"/>
        <v>23.627124279847564</v>
      </c>
      <c r="AR169" s="151">
        <f t="shared" si="236"/>
        <v>18.691888734004436</v>
      </c>
      <c r="AS169" s="151">
        <f t="shared" si="237"/>
        <v>58.539188395618169</v>
      </c>
      <c r="AT169" s="151">
        <f t="shared" si="238"/>
        <v>21.77549905906892</v>
      </c>
      <c r="AU169" s="151">
        <f t="shared" si="239"/>
        <v>16.717737148890478</v>
      </c>
      <c r="AV169" s="451">
        <f t="shared" si="240"/>
        <v>33.506144260698512</v>
      </c>
      <c r="AW169" s="145">
        <f t="shared" si="261"/>
        <v>398.34240347824658</v>
      </c>
      <c r="AX169" s="25">
        <v>2002</v>
      </c>
      <c r="AY169" s="150">
        <f t="shared" si="208"/>
        <v>21.96680931486118</v>
      </c>
      <c r="AZ169" s="151">
        <f t="shared" si="241"/>
        <v>99.008544928446085</v>
      </c>
      <c r="BA169" s="151">
        <f t="shared" si="242"/>
        <v>102.89108606692078</v>
      </c>
      <c r="BB169" s="151">
        <f t="shared" si="243"/>
        <v>21.035601408447292</v>
      </c>
      <c r="BC169" s="151">
        <f t="shared" si="244"/>
        <v>20.036097852237191</v>
      </c>
      <c r="BD169" s="151">
        <f t="shared" si="245"/>
        <v>58.539188395618169</v>
      </c>
      <c r="BE169" s="151">
        <f t="shared" si="246"/>
        <v>21.77549905906892</v>
      </c>
      <c r="BF169" s="151">
        <f t="shared" si="247"/>
        <v>16.717737148890478</v>
      </c>
      <c r="BG169" s="152">
        <f t="shared" si="248"/>
        <v>33.506144260698512</v>
      </c>
      <c r="BH169" s="201">
        <f t="shared" si="262"/>
        <v>395.47670843518864</v>
      </c>
      <c r="BI169" s="25">
        <v>2002</v>
      </c>
      <c r="BJ169" s="194">
        <f t="shared" si="263"/>
        <v>4.1256387935067848E-2</v>
      </c>
      <c r="BK169" s="195">
        <f t="shared" si="264"/>
        <v>0.23772404344672629</v>
      </c>
      <c r="BL169" s="195">
        <f t="shared" si="265"/>
        <v>0.28707736118869281</v>
      </c>
      <c r="BM169" s="195">
        <f t="shared" si="266"/>
        <v>5.9313605766145451E-2</v>
      </c>
      <c r="BN169" s="195">
        <f t="shared" si="267"/>
        <v>4.6924175209042733E-2</v>
      </c>
      <c r="BO169" s="195">
        <f t="shared" si="268"/>
        <v>0.14695695935071343</v>
      </c>
      <c r="BP169" s="195">
        <f t="shared" si="269"/>
        <v>5.4665280093029504E-2</v>
      </c>
      <c r="BQ169" s="195">
        <f t="shared" si="270"/>
        <v>4.1968258972468218E-2</v>
      </c>
      <c r="BR169" s="152">
        <f t="shared" si="271"/>
        <v>8.4113928038113767E-2</v>
      </c>
      <c r="BS169" s="145"/>
      <c r="BT169" s="7"/>
      <c r="BU169" s="145"/>
      <c r="BV169" s="16"/>
      <c r="BW169" s="21"/>
      <c r="BX169" s="21"/>
      <c r="BY169" s="21"/>
      <c r="BZ169" s="21"/>
      <c r="CA169" s="21"/>
      <c r="CB169" s="21"/>
      <c r="CC169" s="21"/>
      <c r="CD169" s="21"/>
      <c r="CE169" s="21"/>
      <c r="CF169" s="145"/>
      <c r="CG169" s="145"/>
      <c r="CH169" s="7"/>
      <c r="CI169" s="145"/>
      <c r="CJ169" s="7"/>
      <c r="CK169" s="5"/>
      <c r="CL169" s="5"/>
      <c r="CM169" s="5"/>
    </row>
    <row r="170" spans="1:91" s="3" customFormat="1" ht="11.25" customHeight="1">
      <c r="A170" s="48">
        <v>2003</v>
      </c>
      <c r="B170" s="194">
        <f t="shared" si="284"/>
        <v>85.866699999999994</v>
      </c>
      <c r="C170" s="151">
        <f t="shared" si="218"/>
        <v>186.13226537999907</v>
      </c>
      <c r="D170" s="151">
        <f t="shared" si="251"/>
        <v>335.4705830601236</v>
      </c>
      <c r="E170" s="151">
        <f t="shared" si="252"/>
        <v>166.22012490873965</v>
      </c>
      <c r="F170" s="151">
        <f t="shared" si="253"/>
        <v>20.735634882308744</v>
      </c>
      <c r="G170" s="151">
        <f t="shared" si="254"/>
        <v>12.798879809856826</v>
      </c>
      <c r="H170" s="151">
        <f t="shared" si="255"/>
        <v>36.907599894739413</v>
      </c>
      <c r="I170" s="151">
        <f t="shared" si="256"/>
        <v>13.402590548433418</v>
      </c>
      <c r="J170" s="152">
        <f t="shared" si="272"/>
        <v>31.372054281395844</v>
      </c>
      <c r="K170" s="154">
        <f t="shared" si="220"/>
        <v>888.90643276559661</v>
      </c>
      <c r="L170" s="115"/>
      <c r="M170" s="16">
        <v>2003</v>
      </c>
      <c r="N170" s="150">
        <f t="shared" si="201"/>
        <v>1503.781291449495</v>
      </c>
      <c r="O170" s="151">
        <f t="shared" si="221"/>
        <v>9285.9955311999911</v>
      </c>
      <c r="P170" s="151">
        <f t="shared" si="222"/>
        <v>41068.325569874083</v>
      </c>
      <c r="Q170" s="151">
        <f t="shared" si="223"/>
        <v>37393.404630752513</v>
      </c>
      <c r="R170" s="151">
        <f t="shared" si="224"/>
        <v>7728.1188459266823</v>
      </c>
      <c r="S170" s="151">
        <f t="shared" si="225"/>
        <v>5491.4881399186597</v>
      </c>
      <c r="T170" s="151">
        <f t="shared" si="226"/>
        <v>17189.361006725019</v>
      </c>
      <c r="U170" s="151">
        <f t="shared" si="227"/>
        <v>6577.0773947659027</v>
      </c>
      <c r="V170" s="152">
        <f t="shared" si="228"/>
        <v>16428.819009332154</v>
      </c>
      <c r="W170" s="263">
        <f t="shared" si="258"/>
        <v>142666.37141994451</v>
      </c>
      <c r="X170" s="265">
        <f t="shared" si="259"/>
        <v>157262.56787991902</v>
      </c>
      <c r="Y170" s="307">
        <v>35000</v>
      </c>
      <c r="Z170">
        <v>129044</v>
      </c>
      <c r="AA170" s="296">
        <f t="shared" si="231"/>
        <v>-28218.567879919021</v>
      </c>
      <c r="AB170" s="7"/>
      <c r="AC170" s="257">
        <v>2003</v>
      </c>
      <c r="AD170" s="394">
        <f>[6]rankings!$M25</f>
        <v>47074</v>
      </c>
      <c r="AE170" s="333">
        <f t="shared" si="290"/>
        <v>42705.252653542593</v>
      </c>
      <c r="AF170" s="203">
        <f t="shared" si="286"/>
        <v>-99961.118766401923</v>
      </c>
      <c r="AG170" s="204">
        <f t="shared" si="287"/>
        <v>-1.2061869117925443</v>
      </c>
      <c r="AH170" s="205">
        <f t="shared" si="288"/>
        <v>1.454886866179635</v>
      </c>
      <c r="AI170" s="436">
        <v>0</v>
      </c>
      <c r="AJ170"/>
      <c r="AK170"/>
      <c r="AL170" s="296"/>
      <c r="AM170" s="25"/>
      <c r="AN170" s="460">
        <f t="shared" ref="AN170:AO170" si="298">B170*B336</f>
        <v>5.7399666294860339</v>
      </c>
      <c r="AO170" s="151">
        <f t="shared" si="298"/>
        <v>39.269633049289936</v>
      </c>
      <c r="AP170" s="151">
        <f t="shared" si="234"/>
        <v>167.57291109586487</v>
      </c>
      <c r="AQ170" s="151">
        <f t="shared" si="235"/>
        <v>131.04422979995167</v>
      </c>
      <c r="AR170" s="151">
        <f t="shared" si="236"/>
        <v>19.344494267668935</v>
      </c>
      <c r="AS170" s="151">
        <f t="shared" si="237"/>
        <v>12.798879809856826</v>
      </c>
      <c r="AT170" s="151">
        <f t="shared" si="238"/>
        <v>36.907599894739413</v>
      </c>
      <c r="AU170" s="151">
        <f t="shared" si="239"/>
        <v>13.402590548433418</v>
      </c>
      <c r="AV170" s="451">
        <f t="shared" si="240"/>
        <v>31.372054281395844</v>
      </c>
      <c r="AW170" s="145">
        <f t="shared" si="261"/>
        <v>457.45235937668696</v>
      </c>
      <c r="AX170" s="25">
        <v>2003</v>
      </c>
      <c r="AY170" s="150">
        <f t="shared" si="208"/>
        <v>7.6723535278035451</v>
      </c>
      <c r="AZ170" s="151">
        <f t="shared" si="241"/>
        <v>41.05819689550475</v>
      </c>
      <c r="BA170" s="151">
        <f t="shared" si="242"/>
        <v>150.77386948931661</v>
      </c>
      <c r="BB170" s="151">
        <f t="shared" si="243"/>
        <v>116.67074470421073</v>
      </c>
      <c r="BC170" s="151">
        <f t="shared" si="244"/>
        <v>20.735634882308744</v>
      </c>
      <c r="BD170" s="151">
        <f t="shared" si="245"/>
        <v>12.798879809856826</v>
      </c>
      <c r="BE170" s="151">
        <f t="shared" si="246"/>
        <v>36.907599894739413</v>
      </c>
      <c r="BF170" s="151">
        <f t="shared" si="247"/>
        <v>13.402590548433418</v>
      </c>
      <c r="BG170" s="152">
        <f t="shared" si="248"/>
        <v>31.372054281395844</v>
      </c>
      <c r="BH170" s="201">
        <f t="shared" si="262"/>
        <v>431.39192403356992</v>
      </c>
      <c r="BI170" s="25">
        <v>2003</v>
      </c>
      <c r="BJ170" s="194">
        <f t="shared" si="263"/>
        <v>1.2547681768014417E-2</v>
      </c>
      <c r="BK170" s="195">
        <f t="shared" si="264"/>
        <v>8.5844202668006228E-2</v>
      </c>
      <c r="BL170" s="195">
        <f t="shared" si="265"/>
        <v>0.36631773267973849</v>
      </c>
      <c r="BM170" s="195">
        <f t="shared" si="266"/>
        <v>0.28646530532383574</v>
      </c>
      <c r="BN170" s="195">
        <f t="shared" si="267"/>
        <v>4.2287451078025382E-2</v>
      </c>
      <c r="BO170" s="195">
        <f t="shared" si="268"/>
        <v>2.7978607056035863E-2</v>
      </c>
      <c r="BP170" s="195">
        <f t="shared" si="269"/>
        <v>8.0680750985804892E-2</v>
      </c>
      <c r="BQ170" s="195">
        <f t="shared" si="270"/>
        <v>2.9298330796009991E-2</v>
      </c>
      <c r="BR170" s="152">
        <f t="shared" si="271"/>
        <v>6.8579937644528965E-2</v>
      </c>
      <c r="BS170" s="145"/>
      <c r="BT170" s="7"/>
      <c r="BU170" s="145"/>
      <c r="BV170" s="16"/>
      <c r="BW170" s="21"/>
      <c r="BX170" s="21"/>
      <c r="BY170" s="21"/>
      <c r="BZ170" s="21"/>
      <c r="CA170" s="21"/>
      <c r="CB170" s="21"/>
      <c r="CC170" s="21"/>
      <c r="CD170" s="21"/>
      <c r="CE170" s="21"/>
      <c r="CF170" s="145"/>
      <c r="CG170" s="145"/>
      <c r="CH170" s="7"/>
      <c r="CI170" s="145"/>
      <c r="CJ170" s="7"/>
      <c r="CK170" s="5"/>
      <c r="CL170" s="5"/>
      <c r="CM170" s="5"/>
    </row>
    <row r="171" spans="1:91" s="3" customFormat="1" ht="11.25" customHeight="1">
      <c r="A171" s="48">
        <v>2004</v>
      </c>
      <c r="B171" s="150">
        <f t="shared" si="284"/>
        <v>86.220500000000001</v>
      </c>
      <c r="C171" s="151">
        <f t="shared" si="218"/>
        <v>64.9913180298594</v>
      </c>
      <c r="D171" s="151">
        <f t="shared" si="251"/>
        <v>138.99050293604409</v>
      </c>
      <c r="E171" s="151">
        <f t="shared" si="252"/>
        <v>242.7186195289585</v>
      </c>
      <c r="F171" s="151">
        <f t="shared" si="253"/>
        <v>113.92314042915235</v>
      </c>
      <c r="G171" s="151">
        <f t="shared" si="254"/>
        <v>13.268779414898338</v>
      </c>
      <c r="H171" s="151">
        <f t="shared" si="255"/>
        <v>7.4068432350516504</v>
      </c>
      <c r="I171" s="151">
        <f t="shared" si="256"/>
        <v>22.915721024249692</v>
      </c>
      <c r="J171" s="152">
        <f t="shared" si="272"/>
        <v>27.622068233567678</v>
      </c>
      <c r="K171" s="154">
        <f t="shared" si="220"/>
        <v>718.05749283178159</v>
      </c>
      <c r="L171" s="115"/>
      <c r="M171" s="16">
        <v>2004</v>
      </c>
      <c r="N171" s="150">
        <f t="shared" si="201"/>
        <v>1259.5984791047247</v>
      </c>
      <c r="O171" s="151">
        <f t="shared" si="221"/>
        <v>3419.8314356117826</v>
      </c>
      <c r="P171" s="151">
        <f t="shared" si="222"/>
        <v>17057.918887417407</v>
      </c>
      <c r="Q171" s="151">
        <f t="shared" si="223"/>
        <v>51736.851854474553</v>
      </c>
      <c r="R171" s="151">
        <f t="shared" si="224"/>
        <v>40133.399166024217</v>
      </c>
      <c r="S171" s="151">
        <f t="shared" si="225"/>
        <v>5239.0849790929697</v>
      </c>
      <c r="T171" s="151">
        <f t="shared" si="226"/>
        <v>3312.9880186579207</v>
      </c>
      <c r="U171" s="151">
        <f t="shared" si="227"/>
        <v>10980.87402265713</v>
      </c>
      <c r="V171" s="152">
        <f t="shared" si="228"/>
        <v>13953.836999245328</v>
      </c>
      <c r="W171" s="263">
        <f t="shared" si="258"/>
        <v>147094.38384228604</v>
      </c>
      <c r="X171" s="265">
        <f t="shared" si="259"/>
        <v>162143.6102531903</v>
      </c>
      <c r="Y171" s="307">
        <v>35000</v>
      </c>
      <c r="Z171">
        <v>131344</v>
      </c>
      <c r="AA171" s="296">
        <f t="shared" si="231"/>
        <v>-30799.610253190302</v>
      </c>
      <c r="AB171" s="7"/>
      <c r="AC171" s="257">
        <v>2004</v>
      </c>
      <c r="AD171" s="394">
        <f>[6]rankings!$M26</f>
        <v>53625</v>
      </c>
      <c r="AE171" s="333">
        <f t="shared" si="290"/>
        <v>48648.280867277506</v>
      </c>
      <c r="AF171" s="203">
        <f t="shared" si="286"/>
        <v>-98446.102975008544</v>
      </c>
      <c r="AG171" s="204">
        <f t="shared" si="287"/>
        <v>-1.106457976435216</v>
      </c>
      <c r="AH171" s="205">
        <f t="shared" si="288"/>
        <v>1.224249253617113</v>
      </c>
      <c r="AI171" s="436">
        <v>0</v>
      </c>
      <c r="AJ171"/>
      <c r="AK171"/>
      <c r="AL171" s="296"/>
      <c r="AM171" s="25"/>
      <c r="AN171" s="460">
        <f t="shared" ref="AN171:AO171" si="299">B171*B337</f>
        <v>5.7636172436765429</v>
      </c>
      <c r="AO171" s="151">
        <f t="shared" si="299"/>
        <v>13.711675432584757</v>
      </c>
      <c r="AP171" s="151">
        <f t="shared" si="234"/>
        <v>69.427974814402731</v>
      </c>
      <c r="AQ171" s="151">
        <f t="shared" si="235"/>
        <v>191.35393245398473</v>
      </c>
      <c r="AR171" s="151">
        <f t="shared" si="236"/>
        <v>106.28010907285069</v>
      </c>
      <c r="AS171" s="151">
        <f t="shared" si="237"/>
        <v>13.268779414898338</v>
      </c>
      <c r="AT171" s="151">
        <f t="shared" si="238"/>
        <v>7.4068432350516504</v>
      </c>
      <c r="AU171" s="151">
        <f t="shared" si="239"/>
        <v>22.915721024249692</v>
      </c>
      <c r="AV171" s="451">
        <f t="shared" si="240"/>
        <v>27.622068233567678</v>
      </c>
      <c r="AW171" s="145">
        <f t="shared" si="261"/>
        <v>457.75072092526682</v>
      </c>
      <c r="AX171" s="25">
        <v>2004</v>
      </c>
      <c r="AY171" s="150">
        <f t="shared" si="208"/>
        <v>7.7039662330564198</v>
      </c>
      <c r="AZ171" s="151">
        <f t="shared" si="241"/>
        <v>14.336183609653053</v>
      </c>
      <c r="BA171" s="151">
        <f t="shared" si="242"/>
        <v>62.467879474778854</v>
      </c>
      <c r="BB171" s="151">
        <f t="shared" si="243"/>
        <v>170.36542422025721</v>
      </c>
      <c r="BC171" s="151">
        <f t="shared" si="244"/>
        <v>113.92314042915235</v>
      </c>
      <c r="BD171" s="151">
        <f t="shared" si="245"/>
        <v>13.268779414898338</v>
      </c>
      <c r="BE171" s="151">
        <f t="shared" si="246"/>
        <v>7.4068432350516504</v>
      </c>
      <c r="BF171" s="151">
        <f t="shared" si="247"/>
        <v>22.915721024249692</v>
      </c>
      <c r="BG171" s="152">
        <f t="shared" si="248"/>
        <v>27.622068233567678</v>
      </c>
      <c r="BH171" s="201">
        <f t="shared" si="262"/>
        <v>440.0100058746653</v>
      </c>
      <c r="BI171" s="25">
        <v>2004</v>
      </c>
      <c r="BJ171" s="150">
        <f t="shared" si="263"/>
        <v>1.2591170216021399E-2</v>
      </c>
      <c r="BK171" s="151">
        <f t="shared" si="264"/>
        <v>2.9954459503349091E-2</v>
      </c>
      <c r="BL171" s="151">
        <f t="shared" si="265"/>
        <v>0.15167201631941868</v>
      </c>
      <c r="BM171" s="151">
        <f t="shared" si="266"/>
        <v>0.41803087074815443</v>
      </c>
      <c r="BN171" s="151">
        <f t="shared" si="267"/>
        <v>0.23217900969773059</v>
      </c>
      <c r="BO171" s="151">
        <f t="shared" si="268"/>
        <v>2.8986911015842227E-2</v>
      </c>
      <c r="BP171" s="151">
        <f t="shared" si="269"/>
        <v>1.6180953729750442E-2</v>
      </c>
      <c r="BQ171" s="151">
        <f t="shared" si="270"/>
        <v>5.0061572765913685E-2</v>
      </c>
      <c r="BR171" s="152">
        <f t="shared" si="271"/>
        <v>6.0343036003819434E-2</v>
      </c>
      <c r="BS171" s="145"/>
      <c r="BT171" s="7"/>
      <c r="BU171" s="145"/>
      <c r="BV171" s="16"/>
      <c r="BW171" s="21"/>
      <c r="BX171" s="21"/>
      <c r="BY171" s="21"/>
      <c r="BZ171" s="21"/>
      <c r="CA171" s="21"/>
      <c r="CB171" s="21"/>
      <c r="CC171" s="21"/>
      <c r="CD171" s="21"/>
      <c r="CE171" s="21"/>
      <c r="CF171" s="145"/>
      <c r="CG171" s="145"/>
      <c r="CH171" s="7"/>
      <c r="CI171" s="145"/>
      <c r="CJ171" s="7"/>
      <c r="CK171" s="5"/>
      <c r="CL171" s="5"/>
      <c r="CM171" s="5"/>
    </row>
    <row r="172" spans="1:91" s="3" customFormat="1" ht="11.25" customHeight="1">
      <c r="A172" s="48">
        <v>2005</v>
      </c>
      <c r="B172" s="150">
        <f t="shared" si="284"/>
        <v>196.81100000000001</v>
      </c>
      <c r="C172" s="151">
        <f t="shared" si="218"/>
        <v>65.296703846815362</v>
      </c>
      <c r="D172" s="151">
        <f t="shared" si="251"/>
        <v>48.62890998432966</v>
      </c>
      <c r="E172" s="151">
        <f t="shared" si="252"/>
        <v>101.39066471234391</v>
      </c>
      <c r="F172" s="151">
        <f t="shared" si="253"/>
        <v>171.69631114775663</v>
      </c>
      <c r="G172" s="151">
        <f t="shared" si="254"/>
        <v>77.860913522107495</v>
      </c>
      <c r="H172" s="151">
        <f t="shared" si="255"/>
        <v>8.1009793895127586</v>
      </c>
      <c r="I172" s="151">
        <f t="shared" si="256"/>
        <v>3.6383665314509521</v>
      </c>
      <c r="J172" s="152">
        <f t="shared" si="272"/>
        <v>31.518269688468187</v>
      </c>
      <c r="K172" s="154">
        <f t="shared" si="220"/>
        <v>704.94211882278489</v>
      </c>
      <c r="L172" s="115"/>
      <c r="M172" s="16">
        <v>2005</v>
      </c>
      <c r="N172" s="150">
        <f t="shared" si="201"/>
        <v>3314.8551531066464</v>
      </c>
      <c r="O172" s="151">
        <f t="shared" si="221"/>
        <v>3240.7981844617398</v>
      </c>
      <c r="P172" s="151">
        <f t="shared" si="222"/>
        <v>6267.7500261009782</v>
      </c>
      <c r="Q172" s="151">
        <f t="shared" si="223"/>
        <v>21697.807650690815</v>
      </c>
      <c r="R172" s="151">
        <f t="shared" si="224"/>
        <v>58458.160030083687</v>
      </c>
      <c r="S172" s="151">
        <f t="shared" si="225"/>
        <v>29602.661859176471</v>
      </c>
      <c r="T172" s="151">
        <f t="shared" si="226"/>
        <v>3407.1186694568323</v>
      </c>
      <c r="U172" s="151">
        <f t="shared" si="227"/>
        <v>1658.2981628156972</v>
      </c>
      <c r="V172" s="152">
        <f t="shared" si="228"/>
        <v>15220.849102270193</v>
      </c>
      <c r="W172" s="263">
        <f t="shared" si="258"/>
        <v>142868.29883816306</v>
      </c>
      <c r="X172" s="265">
        <f t="shared" si="259"/>
        <v>157485.15449229549</v>
      </c>
      <c r="Y172" s="307">
        <v>35000</v>
      </c>
      <c r="Z172">
        <v>127441</v>
      </c>
      <c r="AA172" s="296">
        <f t="shared" si="231"/>
        <v>-30044.154492295493</v>
      </c>
      <c r="AB172" s="7"/>
      <c r="AC172" s="257">
        <v>2005</v>
      </c>
      <c r="AD172" s="137">
        <f>[6]rankings!M27</f>
        <v>163737</v>
      </c>
      <c r="AE172" s="333">
        <f t="shared" si="290"/>
        <v>148541.23196951827</v>
      </c>
      <c r="AF172" s="203">
        <f t="shared" si="286"/>
        <v>5672.9331313552102</v>
      </c>
      <c r="AG172" s="204">
        <f t="shared" si="287"/>
        <v>3.8939357318797718E-2</v>
      </c>
      <c r="AH172" s="205">
        <f t="shared" si="288"/>
        <v>1.5162735484010054E-3</v>
      </c>
      <c r="AI172" s="436">
        <f>[6]rankings!$S27</f>
        <v>0.5</v>
      </c>
      <c r="AJ172"/>
      <c r="AK172"/>
      <c r="AL172" s="296"/>
      <c r="AM172" s="25"/>
      <c r="AN172" s="460">
        <f t="shared" ref="AN172:AO172" si="300">B172*B338</f>
        <v>13.156305905732676</v>
      </c>
      <c r="AO172" s="151">
        <f t="shared" si="300"/>
        <v>13.776104826090688</v>
      </c>
      <c r="AP172" s="151">
        <f t="shared" si="234"/>
        <v>24.290916762834112</v>
      </c>
      <c r="AQ172" s="151">
        <f t="shared" si="235"/>
        <v>79.934132966324398</v>
      </c>
      <c r="AR172" s="151">
        <f t="shared" si="236"/>
        <v>160.1773143493869</v>
      </c>
      <c r="AS172" s="151">
        <f t="shared" si="237"/>
        <v>77.860913522107495</v>
      </c>
      <c r="AT172" s="151">
        <f t="shared" si="238"/>
        <v>8.1009793895127586</v>
      </c>
      <c r="AU172" s="151">
        <f t="shared" si="239"/>
        <v>3.6383665314509521</v>
      </c>
      <c r="AV172" s="451">
        <f t="shared" si="240"/>
        <v>31.518269688468187</v>
      </c>
      <c r="AW172" s="145">
        <f t="shared" si="261"/>
        <v>412.45330394190819</v>
      </c>
      <c r="AX172" s="25">
        <v>2005</v>
      </c>
      <c r="AY172" s="150">
        <f t="shared" si="208"/>
        <v>17.585438478019345</v>
      </c>
      <c r="AZ172" s="151">
        <f t="shared" si="241"/>
        <v>14.403547486496622</v>
      </c>
      <c r="BA172" s="151">
        <f t="shared" si="242"/>
        <v>21.855773047233168</v>
      </c>
      <c r="BB172" s="151">
        <f t="shared" si="243"/>
        <v>71.16661935213196</v>
      </c>
      <c r="BC172" s="151">
        <f t="shared" si="244"/>
        <v>171.69631114775663</v>
      </c>
      <c r="BD172" s="151">
        <f t="shared" si="245"/>
        <v>77.860913522107495</v>
      </c>
      <c r="BE172" s="151">
        <f t="shared" si="246"/>
        <v>8.1009793895127586</v>
      </c>
      <c r="BF172" s="151">
        <f t="shared" si="247"/>
        <v>3.6383665314509521</v>
      </c>
      <c r="BG172" s="152">
        <f t="shared" si="248"/>
        <v>31.518269688468187</v>
      </c>
      <c r="BH172" s="201">
        <f t="shared" si="262"/>
        <v>417.82621864317719</v>
      </c>
      <c r="BI172" s="25">
        <v>2005</v>
      </c>
      <c r="BJ172" s="150">
        <f t="shared" si="263"/>
        <v>3.1897685822843282E-2</v>
      </c>
      <c r="BK172" s="151">
        <f t="shared" si="264"/>
        <v>3.3400398771035129E-2</v>
      </c>
      <c r="BL172" s="151">
        <f t="shared" si="265"/>
        <v>5.8893737862396552E-2</v>
      </c>
      <c r="BM172" s="151">
        <f t="shared" si="266"/>
        <v>0.19380165512647388</v>
      </c>
      <c r="BN172" s="151">
        <f t="shared" si="267"/>
        <v>0.38835260335785071</v>
      </c>
      <c r="BO172" s="151">
        <f t="shared" si="268"/>
        <v>0.18877509957605718</v>
      </c>
      <c r="BP172" s="151">
        <f t="shared" si="269"/>
        <v>1.9640961321172341E-2</v>
      </c>
      <c r="BQ172" s="151">
        <f t="shared" si="270"/>
        <v>8.8212810921339986E-3</v>
      </c>
      <c r="BR172" s="152">
        <f t="shared" si="271"/>
        <v>7.641657707003692E-2</v>
      </c>
      <c r="BS172" s="145"/>
      <c r="BT172" s="7"/>
      <c r="BU172" s="145"/>
      <c r="BV172" s="16"/>
      <c r="BW172" s="21"/>
      <c r="BX172" s="21"/>
      <c r="BY172" s="21"/>
      <c r="BZ172" s="21"/>
      <c r="CA172" s="21"/>
      <c r="CB172" s="21"/>
      <c r="CC172" s="21"/>
      <c r="CD172" s="21"/>
      <c r="CE172" s="21"/>
      <c r="CF172" s="145"/>
      <c r="CG172" s="145"/>
      <c r="CH172" s="7"/>
      <c r="CI172" s="145"/>
      <c r="CJ172" s="7"/>
      <c r="CK172" s="5"/>
      <c r="CL172" s="5"/>
      <c r="CM172" s="5"/>
    </row>
    <row r="173" spans="1:91" s="3" customFormat="1" ht="11.25" customHeight="1">
      <c r="A173" s="16">
        <v>2006</v>
      </c>
      <c r="B173" s="150">
        <f t="shared" si="284"/>
        <v>192.726</v>
      </c>
      <c r="C173" s="151">
        <f t="shared" si="218"/>
        <v>148.90952296234966</v>
      </c>
      <c r="D173" s="151">
        <f t="shared" si="251"/>
        <v>48.710995407259809</v>
      </c>
      <c r="E173" s="151">
        <f t="shared" si="252"/>
        <v>35.214967114511118</v>
      </c>
      <c r="F173" s="151">
        <f t="shared" si="253"/>
        <v>70.581278698573414</v>
      </c>
      <c r="G173" s="151">
        <f t="shared" si="254"/>
        <v>115.16144354861038</v>
      </c>
      <c r="H173" s="151">
        <f t="shared" si="255"/>
        <v>49.613238980924713</v>
      </c>
      <c r="I173" s="151">
        <f t="shared" si="256"/>
        <v>4.625251692606005</v>
      </c>
      <c r="J173" s="152">
        <f t="shared" si="272"/>
        <v>21.569658952165767</v>
      </c>
      <c r="K173" s="154">
        <f t="shared" si="220"/>
        <v>687.11235735700086</v>
      </c>
      <c r="L173" s="115"/>
      <c r="M173" s="16">
        <v>2006</v>
      </c>
      <c r="N173" s="150">
        <f t="shared" si="201"/>
        <v>3206.827846799627</v>
      </c>
      <c r="O173" s="151">
        <f t="shared" si="221"/>
        <v>7955.1187833709873</v>
      </c>
      <c r="P173" s="151">
        <f t="shared" si="222"/>
        <v>6198.3491782429901</v>
      </c>
      <c r="Q173" s="151">
        <f t="shared" si="223"/>
        <v>8503.4387739529029</v>
      </c>
      <c r="R173" s="151">
        <f t="shared" si="224"/>
        <v>26895.407913575335</v>
      </c>
      <c r="S173" s="151">
        <f t="shared" si="225"/>
        <v>48104.471182510024</v>
      </c>
      <c r="T173" s="151">
        <f t="shared" si="226"/>
        <v>23592.873084266899</v>
      </c>
      <c r="U173" s="151">
        <f t="shared" si="227"/>
        <v>2353.6498178374209</v>
      </c>
      <c r="V173" s="152">
        <f t="shared" si="228"/>
        <v>11757.817905195863</v>
      </c>
      <c r="W173" s="263">
        <f t="shared" si="258"/>
        <v>138567.95448575204</v>
      </c>
      <c r="X173" s="265">
        <f t="shared" si="259"/>
        <v>152744.8419091893</v>
      </c>
      <c r="Y173" s="307">
        <v>35000</v>
      </c>
      <c r="Z173">
        <v>125598</v>
      </c>
      <c r="AA173" s="296">
        <f t="shared" si="231"/>
        <v>-27146.841909189301</v>
      </c>
      <c r="AB173" s="7"/>
      <c r="AC173" s="257">
        <v>2006</v>
      </c>
      <c r="AD173" s="137">
        <f>[6]rankings!M28</f>
        <v>179580</v>
      </c>
      <c r="AE173" s="333">
        <f t="shared" si="290"/>
        <v>162913.90728476821</v>
      </c>
      <c r="AF173" s="203">
        <f t="shared" si="286"/>
        <v>24345.952799016173</v>
      </c>
      <c r="AG173" s="204">
        <f t="shared" si="287"/>
        <v>0.16186103369906668</v>
      </c>
      <c r="AH173" s="205">
        <f t="shared" si="288"/>
        <v>2.6198994230130401E-2</v>
      </c>
      <c r="AI173" s="436">
        <f>[6]rankings!$S28</f>
        <v>0.5</v>
      </c>
      <c r="AJ173"/>
      <c r="AK173"/>
      <c r="AL173" s="296"/>
      <c r="AM173" s="25"/>
      <c r="AN173" s="460">
        <f t="shared" ref="AN173:AO173" si="301">B173*B339</f>
        <v>12.88323422973429</v>
      </c>
      <c r="AO173" s="151">
        <f t="shared" si="301"/>
        <v>31.416489303120269</v>
      </c>
      <c r="AP173" s="151">
        <f t="shared" si="234"/>
        <v>24.33191974185381</v>
      </c>
      <c r="AQ173" s="151">
        <f t="shared" si="235"/>
        <v>27.76269266724092</v>
      </c>
      <c r="AR173" s="151">
        <f t="shared" si="236"/>
        <v>65.846025402106008</v>
      </c>
      <c r="AS173" s="151">
        <f t="shared" si="237"/>
        <v>115.16144354861038</v>
      </c>
      <c r="AT173" s="151">
        <f t="shared" si="238"/>
        <v>49.613238980924713</v>
      </c>
      <c r="AU173" s="151">
        <f t="shared" si="239"/>
        <v>4.625251692606005</v>
      </c>
      <c r="AV173" s="451">
        <f t="shared" si="240"/>
        <v>21.569658952165767</v>
      </c>
      <c r="AW173" s="145">
        <f t="shared" si="261"/>
        <v>353.20995451836222</v>
      </c>
      <c r="AX173" s="25">
        <v>2006</v>
      </c>
      <c r="AY173" s="150">
        <f t="shared" si="208"/>
        <v>17.220435931501573</v>
      </c>
      <c r="AZ173" s="151">
        <f t="shared" si="241"/>
        <v>32.84737603618516</v>
      </c>
      <c r="BA173" s="151">
        <f t="shared" si="242"/>
        <v>21.892665512530574</v>
      </c>
      <c r="BB173" s="151">
        <f t="shared" si="243"/>
        <v>24.71756317257033</v>
      </c>
      <c r="BC173" s="151">
        <f t="shared" si="244"/>
        <v>70.581278698573414</v>
      </c>
      <c r="BD173" s="151">
        <f t="shared" si="245"/>
        <v>115.16144354861038</v>
      </c>
      <c r="BE173" s="151">
        <f t="shared" si="246"/>
        <v>49.613238980924713</v>
      </c>
      <c r="BF173" s="151">
        <f t="shared" si="247"/>
        <v>4.625251692606005</v>
      </c>
      <c r="BG173" s="152">
        <f t="shared" si="248"/>
        <v>21.569658952165767</v>
      </c>
      <c r="BH173" s="201">
        <f t="shared" si="262"/>
        <v>358.22891252566797</v>
      </c>
      <c r="BI173" s="25">
        <v>2006</v>
      </c>
      <c r="BJ173" s="150">
        <f t="shared" si="263"/>
        <v>3.6474720106068052E-2</v>
      </c>
      <c r="BK173" s="151">
        <f t="shared" si="264"/>
        <v>8.8945650883367242E-2</v>
      </c>
      <c r="BL173" s="151">
        <f t="shared" si="265"/>
        <v>6.8887978468876565E-2</v>
      </c>
      <c r="BM173" s="151">
        <f t="shared" si="266"/>
        <v>7.8601104844562439E-2</v>
      </c>
      <c r="BN173" s="151">
        <f t="shared" si="267"/>
        <v>0.18642177141324845</v>
      </c>
      <c r="BO173" s="151">
        <f t="shared" si="268"/>
        <v>0.32604246306037649</v>
      </c>
      <c r="BP173" s="151">
        <f t="shared" si="269"/>
        <v>0.14046387522848108</v>
      </c>
      <c r="BQ173" s="151">
        <f t="shared" si="270"/>
        <v>1.3094907528619932E-2</v>
      </c>
      <c r="BR173" s="152">
        <f t="shared" si="271"/>
        <v>6.1067528466399526E-2</v>
      </c>
      <c r="BS173" s="145"/>
      <c r="BT173" s="7"/>
      <c r="BU173" s="145"/>
      <c r="BV173" s="16"/>
      <c r="BW173" s="21"/>
      <c r="BX173" s="21"/>
      <c r="BY173" s="21"/>
      <c r="BZ173" s="21"/>
      <c r="CA173" s="21"/>
      <c r="CB173" s="21"/>
      <c r="CC173" s="21"/>
      <c r="CD173" s="21"/>
      <c r="CE173" s="21"/>
      <c r="CF173" s="145"/>
      <c r="CG173" s="145"/>
      <c r="CH173" s="7"/>
      <c r="CI173" s="145"/>
      <c r="CJ173" s="7"/>
      <c r="CK173" s="5"/>
      <c r="CL173" s="5"/>
      <c r="CM173" s="5"/>
    </row>
    <row r="174" spans="1:91" s="3" customFormat="1" ht="11.25" customHeight="1">
      <c r="A174" s="16">
        <v>2007</v>
      </c>
      <c r="B174" s="150">
        <f t="shared" si="284"/>
        <v>193.178</v>
      </c>
      <c r="C174" s="151">
        <f t="shared" si="218"/>
        <v>145.15689078041314</v>
      </c>
      <c r="D174" s="151">
        <f t="shared" si="251"/>
        <v>109.63501390203083</v>
      </c>
      <c r="E174" s="151">
        <f t="shared" si="252"/>
        <v>34.767764281742302</v>
      </c>
      <c r="F174" s="151">
        <f t="shared" si="253"/>
        <v>23.850040795266302</v>
      </c>
      <c r="G174" s="151">
        <f t="shared" si="254"/>
        <v>44.199764977087817</v>
      </c>
      <c r="H174" s="151">
        <f t="shared" si="255"/>
        <v>73.231980853584162</v>
      </c>
      <c r="I174" s="151">
        <f t="shared" si="256"/>
        <v>31.069920654147609</v>
      </c>
      <c r="J174" s="152">
        <f t="shared" si="272"/>
        <v>15.993809656683039</v>
      </c>
      <c r="K174" s="154">
        <f t="shared" si="220"/>
        <v>671.0831859009553</v>
      </c>
      <c r="L174" s="115"/>
      <c r="M174" s="16">
        <v>2007</v>
      </c>
      <c r="N174" s="150">
        <f t="shared" si="201"/>
        <v>3099.3965288917716</v>
      </c>
      <c r="O174" s="151">
        <f t="shared" si="221"/>
        <v>7608.2121178217876</v>
      </c>
      <c r="P174" s="151">
        <f t="shared" si="222"/>
        <v>14613.453562298604</v>
      </c>
      <c r="Q174" s="151">
        <f t="shared" si="223"/>
        <v>8090.0100352621002</v>
      </c>
      <c r="R174" s="151">
        <f t="shared" si="224"/>
        <v>9187.6682016062878</v>
      </c>
      <c r="S174" s="151">
        <f t="shared" si="225"/>
        <v>18350.603939691999</v>
      </c>
      <c r="T174" s="151">
        <f t="shared" si="226"/>
        <v>33611.248796134612</v>
      </c>
      <c r="U174" s="151">
        <f t="shared" si="227"/>
        <v>15405.031567974642</v>
      </c>
      <c r="V174" s="152">
        <f t="shared" si="228"/>
        <v>8745.5361695513748</v>
      </c>
      <c r="W174" s="263">
        <f t="shared" si="258"/>
        <v>118711.16091923318</v>
      </c>
      <c r="X174" s="265">
        <f t="shared" si="259"/>
        <v>130856.49979287993</v>
      </c>
      <c r="Y174" s="307">
        <v>35000</v>
      </c>
      <c r="Z174">
        <v>109950</v>
      </c>
      <c r="AA174" s="296">
        <f t="shared" si="231"/>
        <v>-20906.499792879928</v>
      </c>
      <c r="AB174" s="7"/>
      <c r="AC174" s="257">
        <v>2007</v>
      </c>
      <c r="AD174" s="137">
        <f>[6]rankings!M29</f>
        <v>143827</v>
      </c>
      <c r="AE174" s="333">
        <f t="shared" si="290"/>
        <v>130478.99845777011</v>
      </c>
      <c r="AF174" s="203">
        <f t="shared" si="286"/>
        <v>11767.837538536929</v>
      </c>
      <c r="AG174" s="204">
        <f t="shared" si="287"/>
        <v>9.4518958980103207E-2</v>
      </c>
      <c r="AH174" s="205">
        <f t="shared" si="288"/>
        <v>8.9338336066824321E-3</v>
      </c>
      <c r="AI174" s="436">
        <f>[6]rankings!$S29</f>
        <v>0.5</v>
      </c>
      <c r="AJ174"/>
      <c r="AK174"/>
      <c r="AL174" s="296"/>
      <c r="AM174" s="25"/>
      <c r="AN174" s="460">
        <f t="shared" ref="AN174:AO174" si="302">B174*B340</f>
        <v>12.913449259734602</v>
      </c>
      <c r="AO174" s="151">
        <f t="shared" si="302"/>
        <v>30.624770100365442</v>
      </c>
      <c r="AP174" s="151">
        <f t="shared" si="234"/>
        <v>54.764439462956688</v>
      </c>
      <c r="AQ174" s="151">
        <f t="shared" si="235"/>
        <v>27.410127953330846</v>
      </c>
      <c r="AR174" s="151">
        <f t="shared" si="236"/>
        <v>22.2499566599395</v>
      </c>
      <c r="AS174" s="151">
        <f t="shared" si="237"/>
        <v>44.199764977087817</v>
      </c>
      <c r="AT174" s="151">
        <f t="shared" si="238"/>
        <v>73.231980853584162</v>
      </c>
      <c r="AU174" s="151">
        <f t="shared" si="239"/>
        <v>31.069920654147609</v>
      </c>
      <c r="AV174" s="451">
        <f t="shared" si="240"/>
        <v>15.993809656683039</v>
      </c>
      <c r="AW174" s="145">
        <f t="shared" si="261"/>
        <v>312.45821957782965</v>
      </c>
      <c r="AX174" s="25">
        <v>2007</v>
      </c>
      <c r="AY174" s="150">
        <f t="shared" si="208"/>
        <v>17.260822994176245</v>
      </c>
      <c r="AZ174" s="151">
        <f t="shared" si="241"/>
        <v>32.019597409584328</v>
      </c>
      <c r="BA174" s="151">
        <f t="shared" si="242"/>
        <v>49.274351052597829</v>
      </c>
      <c r="BB174" s="151">
        <f t="shared" si="243"/>
        <v>24.403669246900279</v>
      </c>
      <c r="BC174" s="151">
        <f t="shared" si="244"/>
        <v>23.850040795266302</v>
      </c>
      <c r="BD174" s="151">
        <f t="shared" si="245"/>
        <v>44.199764977087817</v>
      </c>
      <c r="BE174" s="151">
        <f t="shared" si="246"/>
        <v>73.231980853584162</v>
      </c>
      <c r="BF174" s="151">
        <f t="shared" si="247"/>
        <v>31.069920654147609</v>
      </c>
      <c r="BG174" s="152">
        <f t="shared" si="248"/>
        <v>15.993809656683039</v>
      </c>
      <c r="BH174" s="201">
        <f t="shared" si="262"/>
        <v>311.30395764002759</v>
      </c>
      <c r="BI174" s="25">
        <v>2007</v>
      </c>
      <c r="BJ174" s="150">
        <f t="shared" si="263"/>
        <v>4.1328563150562325E-2</v>
      </c>
      <c r="BK174" s="151">
        <f t="shared" si="264"/>
        <v>9.8012368315173015E-2</v>
      </c>
      <c r="BL174" s="151">
        <f t="shared" si="265"/>
        <v>0.17526963936794601</v>
      </c>
      <c r="BM174" s="151">
        <f t="shared" si="266"/>
        <v>8.7724137935514632E-2</v>
      </c>
      <c r="BN174" s="151">
        <f t="shared" si="267"/>
        <v>7.1209381817517833E-2</v>
      </c>
      <c r="BO174" s="151">
        <f t="shared" si="268"/>
        <v>0.14145816050801049</v>
      </c>
      <c r="BP174" s="151">
        <f t="shared" si="269"/>
        <v>0.23437367387079711</v>
      </c>
      <c r="BQ174" s="151">
        <f t="shared" si="270"/>
        <v>9.9437040562181334E-2</v>
      </c>
      <c r="BR174" s="152">
        <f t="shared" si="271"/>
        <v>5.1187034472297409E-2</v>
      </c>
      <c r="BS174" s="145"/>
      <c r="BT174" s="7"/>
      <c r="BU174" s="145"/>
      <c r="BV174" s="16"/>
      <c r="BW174" s="21"/>
      <c r="BX174" s="21"/>
      <c r="BY174" s="21"/>
      <c r="BZ174" s="21"/>
      <c r="CA174" s="21"/>
      <c r="CB174" s="21"/>
      <c r="CC174" s="21"/>
      <c r="CD174" s="21"/>
      <c r="CE174" s="21"/>
      <c r="CF174" s="145"/>
      <c r="CG174" s="145"/>
      <c r="CH174" s="7"/>
      <c r="CI174" s="145"/>
      <c r="CJ174" s="7"/>
      <c r="CK174" s="5"/>
      <c r="CL174" s="5"/>
      <c r="CM174" s="5"/>
    </row>
    <row r="175" spans="1:91" s="3" customFormat="1" ht="11.25" customHeight="1">
      <c r="A175" s="16">
        <v>2008</v>
      </c>
      <c r="B175" s="150">
        <f t="shared" si="284"/>
        <v>337.51799999999997</v>
      </c>
      <c r="C175" s="151">
        <f t="shared" si="218"/>
        <v>146.13342690481986</v>
      </c>
      <c r="D175" s="151">
        <f t="shared" si="251"/>
        <v>108.22146874512377</v>
      </c>
      <c r="E175" s="151">
        <f t="shared" si="252"/>
        <v>79.174944048638778</v>
      </c>
      <c r="F175" s="151">
        <f t="shared" si="253"/>
        <v>24.233733814237645</v>
      </c>
      <c r="G175" s="151">
        <f t="shared" si="254"/>
        <v>15.886192198548903</v>
      </c>
      <c r="H175" s="151">
        <f t="shared" si="255"/>
        <v>27.763190356906492</v>
      </c>
      <c r="I175" s="151">
        <f t="shared" si="256"/>
        <v>46.455067189028959</v>
      </c>
      <c r="J175" s="152">
        <f t="shared" si="272"/>
        <v>30.152184474584757</v>
      </c>
      <c r="K175" s="154">
        <f t="shared" si="220"/>
        <v>815.53820773188897</v>
      </c>
      <c r="L175" s="115"/>
      <c r="M175" s="16">
        <v>2008</v>
      </c>
      <c r="N175" s="150">
        <f t="shared" si="201"/>
        <v>5389.9597352217079</v>
      </c>
      <c r="O175" s="151">
        <f t="shared" si="221"/>
        <v>7529.9621235970762</v>
      </c>
      <c r="P175" s="151">
        <f t="shared" si="222"/>
        <v>14188.667774922515</v>
      </c>
      <c r="Q175" s="151">
        <f t="shared" si="223"/>
        <v>18125.421842703938</v>
      </c>
      <c r="R175" s="151">
        <f t="shared" si="224"/>
        <v>8649.8359601566954</v>
      </c>
      <c r="S175" s="151">
        <f t="shared" si="225"/>
        <v>6401.6091356563675</v>
      </c>
      <c r="T175" s="151">
        <f t="shared" si="226"/>
        <v>11910.382520749085</v>
      </c>
      <c r="U175" s="151">
        <f t="shared" si="227"/>
        <v>20859.296218609561</v>
      </c>
      <c r="V175" s="152">
        <f t="shared" si="228"/>
        <v>14483.110769595751</v>
      </c>
      <c r="W175" s="263">
        <f t="shared" si="258"/>
        <v>107538.24608121271</v>
      </c>
      <c r="X175" s="265">
        <f t="shared" si="259"/>
        <v>118540.48403778159</v>
      </c>
      <c r="Y175" s="307">
        <v>35000</v>
      </c>
      <c r="Z175">
        <v>102422</v>
      </c>
      <c r="AA175" s="296">
        <f t="shared" si="231"/>
        <v>-16118.484037781585</v>
      </c>
      <c r="AB175" s="7"/>
      <c r="AC175" s="257">
        <v>2008</v>
      </c>
      <c r="AD175" s="137">
        <f>[6]rankings!M30</f>
        <v>136839</v>
      </c>
      <c r="AE175" s="333">
        <f t="shared" si="290"/>
        <v>124139.52644470651</v>
      </c>
      <c r="AF175" s="203">
        <f t="shared" si="286"/>
        <v>16601.280363493803</v>
      </c>
      <c r="AG175" s="204">
        <f t="shared" si="287"/>
        <v>0.14355958449726991</v>
      </c>
      <c r="AH175" s="205">
        <f t="shared" si="288"/>
        <v>2.0609354301028778E-2</v>
      </c>
      <c r="AI175" s="436">
        <f>[6]rankings!$S30</f>
        <v>0.5</v>
      </c>
      <c r="AJ175"/>
      <c r="AK175"/>
      <c r="AL175" s="296"/>
      <c r="AM175" s="25"/>
      <c r="AN175" s="460">
        <f t="shared" ref="AN175:AO175" si="303">B175*B341</f>
        <v>22.562204636382521</v>
      </c>
      <c r="AO175" s="151">
        <f t="shared" si="303"/>
        <v>30.830796794267961</v>
      </c>
      <c r="AP175" s="151">
        <f t="shared" si="234"/>
        <v>54.058351093754062</v>
      </c>
      <c r="AQ175" s="151">
        <f t="shared" si="235"/>
        <v>62.419755538052833</v>
      </c>
      <c r="AR175" s="151">
        <f t="shared" si="236"/>
        <v>22.607907957218966</v>
      </c>
      <c r="AS175" s="151">
        <f t="shared" si="237"/>
        <v>15.886192198548903</v>
      </c>
      <c r="AT175" s="151">
        <f t="shared" si="238"/>
        <v>27.763190356906492</v>
      </c>
      <c r="AU175" s="151">
        <f t="shared" si="239"/>
        <v>46.455067189028959</v>
      </c>
      <c r="AV175" s="451">
        <f t="shared" si="240"/>
        <v>30.152184474584757</v>
      </c>
      <c r="AW175" s="145">
        <f t="shared" si="261"/>
        <v>312.73565023874551</v>
      </c>
      <c r="AX175" s="25">
        <v>2008</v>
      </c>
      <c r="AY175" s="150">
        <f t="shared" si="208"/>
        <v>30.15787747749939</v>
      </c>
      <c r="AZ175" s="151">
        <f t="shared" si="241"/>
        <v>32.235007738307338</v>
      </c>
      <c r="BA175" s="151">
        <f t="shared" si="242"/>
        <v>48.639047440994531</v>
      </c>
      <c r="BB175" s="151">
        <f t="shared" si="243"/>
        <v>55.573292879791431</v>
      </c>
      <c r="BC175" s="151">
        <f t="shared" si="244"/>
        <v>24.233733814237645</v>
      </c>
      <c r="BD175" s="151">
        <f t="shared" si="245"/>
        <v>15.886192198548903</v>
      </c>
      <c r="BE175" s="151">
        <f t="shared" si="246"/>
        <v>27.763190356906492</v>
      </c>
      <c r="BF175" s="151">
        <f t="shared" si="247"/>
        <v>46.455067189028959</v>
      </c>
      <c r="BG175" s="152">
        <f t="shared" si="248"/>
        <v>30.152184474584757</v>
      </c>
      <c r="BH175" s="201">
        <f t="shared" si="262"/>
        <v>311.09559356989945</v>
      </c>
      <c r="BI175" s="25">
        <v>2008</v>
      </c>
      <c r="BJ175" s="150">
        <f t="shared" si="263"/>
        <v>7.2144651942170041E-2</v>
      </c>
      <c r="BK175" s="151">
        <f t="shared" si="264"/>
        <v>9.8584209285802318E-2</v>
      </c>
      <c r="BL175" s="151">
        <f t="shared" si="265"/>
        <v>0.17285637583206576</v>
      </c>
      <c r="BM175" s="151">
        <f t="shared" si="266"/>
        <v>0.19959270869950699</v>
      </c>
      <c r="BN175" s="151">
        <f t="shared" si="267"/>
        <v>7.2290792367163334E-2</v>
      </c>
      <c r="BO175" s="151">
        <f t="shared" si="268"/>
        <v>5.0797509610500835E-2</v>
      </c>
      <c r="BP175" s="151">
        <f t="shared" si="269"/>
        <v>8.8775265422128227E-2</v>
      </c>
      <c r="BQ175" s="151">
        <f t="shared" si="270"/>
        <v>0.14854420068055785</v>
      </c>
      <c r="BR175" s="152">
        <f t="shared" si="271"/>
        <v>9.6414286160104487E-2</v>
      </c>
      <c r="BS175" s="145"/>
      <c r="BT175" s="7"/>
      <c r="BU175" s="145"/>
      <c r="BV175" s="16"/>
      <c r="BW175" s="21"/>
      <c r="BX175" s="21"/>
      <c r="BY175" s="21"/>
      <c r="BZ175" s="21"/>
      <c r="CA175" s="21"/>
      <c r="CB175" s="21"/>
      <c r="CC175" s="21"/>
      <c r="CD175" s="21"/>
      <c r="CE175" s="21"/>
      <c r="CF175" s="145"/>
      <c r="CG175" s="145"/>
      <c r="CH175" s="7"/>
      <c r="CI175" s="145"/>
      <c r="CJ175" s="7"/>
      <c r="CK175" s="5"/>
      <c r="CL175" s="5"/>
      <c r="CM175" s="5"/>
    </row>
    <row r="176" spans="1:91" s="3" customFormat="1" ht="11.25" customHeight="1">
      <c r="A176" s="16">
        <v>2009</v>
      </c>
      <c r="B176" s="150">
        <f t="shared" si="284"/>
        <v>583.46500000000003</v>
      </c>
      <c r="C176" s="151">
        <f t="shared" si="218"/>
        <v>254.78998492850513</v>
      </c>
      <c r="D176" s="151">
        <f t="shared" si="251"/>
        <v>108.17578482006667</v>
      </c>
      <c r="E176" s="151">
        <f t="shared" si="252"/>
        <v>76.262560722405681</v>
      </c>
      <c r="F176" s="151">
        <f t="shared" si="253"/>
        <v>52.877014920429623</v>
      </c>
      <c r="G176" s="151">
        <f t="shared" si="254"/>
        <v>15.239281027892458</v>
      </c>
      <c r="H176" s="151">
        <f t="shared" si="255"/>
        <v>9.1327103240731873</v>
      </c>
      <c r="I176" s="151">
        <f t="shared" si="256"/>
        <v>16.154108965961051</v>
      </c>
      <c r="J176" s="152">
        <f t="shared" si="272"/>
        <v>46.379160701704066</v>
      </c>
      <c r="K176" s="154">
        <f t="shared" si="220"/>
        <v>1162.4756064110379</v>
      </c>
      <c r="L176" s="115"/>
      <c r="M176" s="16">
        <v>2009</v>
      </c>
      <c r="N176" s="150">
        <f t="shared" si="201"/>
        <v>8184.9926796148411</v>
      </c>
      <c r="O176" s="151">
        <f t="shared" si="221"/>
        <v>11915.065222733434</v>
      </c>
      <c r="P176" s="151">
        <f t="shared" si="222"/>
        <v>13613.184273280265</v>
      </c>
      <c r="Q176" s="151">
        <f t="shared" si="223"/>
        <v>17985.769644274602</v>
      </c>
      <c r="R176" s="151">
        <f t="shared" si="224"/>
        <v>19723.12656532025</v>
      </c>
      <c r="S176" s="151">
        <f t="shared" si="225"/>
        <v>6171.9088162964454</v>
      </c>
      <c r="T176" s="151">
        <f t="shared" si="226"/>
        <v>4137.1177768051539</v>
      </c>
      <c r="U176" s="151">
        <f t="shared" si="227"/>
        <v>7689.3558677974597</v>
      </c>
      <c r="V176" s="152">
        <f t="shared" si="228"/>
        <v>23316.831202560501</v>
      </c>
      <c r="W176" s="263">
        <f t="shared" si="258"/>
        <v>112737.35204868297</v>
      </c>
      <c r="X176" s="265">
        <f t="shared" si="259"/>
        <v>124271.51053678371</v>
      </c>
      <c r="Y176" s="307">
        <v>35000</v>
      </c>
      <c r="Z176">
        <v>108978</v>
      </c>
      <c r="AA176" s="296">
        <f t="shared" si="231"/>
        <v>-15293.51053678371</v>
      </c>
      <c r="AB176" s="7"/>
      <c r="AC176" s="257">
        <v>2009</v>
      </c>
      <c r="AD176" s="137">
        <f>[6]rankings!M31</f>
        <v>142154</v>
      </c>
      <c r="AE176" s="333">
        <f t="shared" si="290"/>
        <v>128961.26281411594</v>
      </c>
      <c r="AF176" s="203">
        <f t="shared" si="286"/>
        <v>16223.910765432971</v>
      </c>
      <c r="AG176" s="204">
        <f t="shared" si="287"/>
        <v>0.13445127586478733</v>
      </c>
      <c r="AH176" s="205">
        <f t="shared" si="288"/>
        <v>1.8077145581669146E-2</v>
      </c>
      <c r="AI176" s="436">
        <f>[6]rankings!$S31</f>
        <v>0.5</v>
      </c>
      <c r="AJ176"/>
      <c r="AK176"/>
      <c r="AL176" s="296"/>
      <c r="AM176" s="25"/>
      <c r="AN176" s="460">
        <f t="shared" ref="AN176:AO176" si="304">B176*B342</f>
        <v>39.003124953830401</v>
      </c>
      <c r="AO176" s="151">
        <f t="shared" si="304"/>
        <v>53.754834995156386</v>
      </c>
      <c r="AP176" s="151">
        <f t="shared" si="234"/>
        <v>54.035531243970887</v>
      </c>
      <c r="AQ176" s="151">
        <f t="shared" si="235"/>
        <v>60.123697644473602</v>
      </c>
      <c r="AR176" s="151">
        <f t="shared" si="236"/>
        <v>49.329529470660049</v>
      </c>
      <c r="AS176" s="151">
        <f t="shared" si="237"/>
        <v>15.239281027892458</v>
      </c>
      <c r="AT176" s="151">
        <f t="shared" si="238"/>
        <v>9.1327103240731873</v>
      </c>
      <c r="AU176" s="151">
        <f t="shared" si="239"/>
        <v>16.154108965961051</v>
      </c>
      <c r="AV176" s="451">
        <f t="shared" si="240"/>
        <v>46.379160701704066</v>
      </c>
      <c r="AW176" s="145">
        <f t="shared" si="261"/>
        <v>343.15197932772202</v>
      </c>
      <c r="AX176" s="25">
        <v>2009</v>
      </c>
      <c r="AY176" s="150">
        <f t="shared" si="208"/>
        <v>52.133711335126378</v>
      </c>
      <c r="AZ176" s="151">
        <f t="shared" si="241"/>
        <v>56.203137843082239</v>
      </c>
      <c r="BA176" s="151">
        <f t="shared" si="242"/>
        <v>48.618515261715238</v>
      </c>
      <c r="BB176" s="151">
        <f t="shared" si="243"/>
        <v>53.529076322245842</v>
      </c>
      <c r="BC176" s="151">
        <f t="shared" si="244"/>
        <v>52.877014920429623</v>
      </c>
      <c r="BD176" s="151">
        <f t="shared" si="245"/>
        <v>15.239281027892458</v>
      </c>
      <c r="BE176" s="151">
        <f t="shared" si="246"/>
        <v>9.1327103240731873</v>
      </c>
      <c r="BF176" s="151">
        <f t="shared" si="247"/>
        <v>16.154108965961051</v>
      </c>
      <c r="BG176" s="152">
        <f t="shared" si="248"/>
        <v>46.379160701704066</v>
      </c>
      <c r="BH176" s="201">
        <f t="shared" si="262"/>
        <v>350.26671670223004</v>
      </c>
      <c r="BI176" s="25">
        <v>2009</v>
      </c>
      <c r="BJ176" s="150">
        <f t="shared" si="263"/>
        <v>0.11366137252141875</v>
      </c>
      <c r="BK176" s="151">
        <f t="shared" si="264"/>
        <v>0.15665022565356868</v>
      </c>
      <c r="BL176" s="151">
        <f t="shared" si="265"/>
        <v>0.15746821962045301</v>
      </c>
      <c r="BM176" s="151">
        <f t="shared" si="266"/>
        <v>0.17521011466191599</v>
      </c>
      <c r="BN176" s="151">
        <f t="shared" si="267"/>
        <v>0.14375417436700441</v>
      </c>
      <c r="BO176" s="151">
        <f t="shared" si="268"/>
        <v>4.4409713322208229E-2</v>
      </c>
      <c r="BP176" s="151">
        <f t="shared" si="269"/>
        <v>2.66141851839681E-2</v>
      </c>
      <c r="BQ176" s="151">
        <f t="shared" si="270"/>
        <v>4.7075668913840997E-2</v>
      </c>
      <c r="BR176" s="152">
        <f t="shared" si="271"/>
        <v>0.135156325755622</v>
      </c>
      <c r="BS176" s="145"/>
      <c r="BT176" s="7"/>
      <c r="BU176" s="145"/>
      <c r="BV176" s="16"/>
      <c r="BW176" s="21"/>
      <c r="BX176" s="21"/>
      <c r="BY176" s="21"/>
      <c r="BZ176" s="21"/>
      <c r="CA176" s="21"/>
      <c r="CB176" s="21"/>
      <c r="CC176" s="21"/>
      <c r="CD176" s="21"/>
      <c r="CE176" s="21"/>
      <c r="CF176" s="145"/>
      <c r="CG176" s="145"/>
      <c r="CH176" s="7"/>
      <c r="CI176" s="145"/>
      <c r="CJ176" s="7"/>
      <c r="CK176" s="5"/>
      <c r="CL176" s="5"/>
      <c r="CM176" s="5"/>
    </row>
    <row r="177" spans="1:91" s="3" customFormat="1" ht="11.25" customHeight="1">
      <c r="A177" s="16">
        <v>2010</v>
      </c>
      <c r="B177" s="155">
        <f t="shared" si="284"/>
        <v>427.11900000000003</v>
      </c>
      <c r="C177" s="151">
        <f t="shared" si="218"/>
        <v>441.22549278217906</v>
      </c>
      <c r="D177" s="151">
        <f t="shared" si="251"/>
        <v>189.72970641055562</v>
      </c>
      <c r="E177" s="151">
        <f t="shared" si="252"/>
        <v>77.90527815611938</v>
      </c>
      <c r="F177" s="151">
        <f t="shared" si="253"/>
        <v>52.570849509716716</v>
      </c>
      <c r="G177" s="151">
        <f t="shared" si="254"/>
        <v>35.069330363694071</v>
      </c>
      <c r="H177" s="151">
        <f t="shared" si="255"/>
        <v>9.342373494557803</v>
      </c>
      <c r="I177" s="151">
        <f t="shared" si="256"/>
        <v>5.1861952994250347</v>
      </c>
      <c r="J177" s="152">
        <f t="shared" si="272"/>
        <v>38.010785669962935</v>
      </c>
      <c r="K177" s="154">
        <f t="shared" si="220"/>
        <v>1276.1590116862101</v>
      </c>
      <c r="L177" s="115"/>
      <c r="M177" s="16">
        <v>2010</v>
      </c>
      <c r="N177" s="150">
        <f t="shared" si="201"/>
        <v>7259.006430661063</v>
      </c>
      <c r="O177" s="151">
        <f t="shared" si="221"/>
        <v>21187.334989944829</v>
      </c>
      <c r="P177" s="151">
        <f t="shared" si="222"/>
        <v>23676.20622947767</v>
      </c>
      <c r="Q177" s="151">
        <f t="shared" si="223"/>
        <v>18511.240032999402</v>
      </c>
      <c r="R177" s="151">
        <f t="shared" si="224"/>
        <v>20574.101254904774</v>
      </c>
      <c r="S177" s="151">
        <f t="shared" si="225"/>
        <v>14896.49182225478</v>
      </c>
      <c r="T177" s="151">
        <f t="shared" si="226"/>
        <v>4433.5109265939163</v>
      </c>
      <c r="U177" s="151">
        <f t="shared" si="227"/>
        <v>2579.1409774202407</v>
      </c>
      <c r="V177" s="152">
        <f t="shared" si="228"/>
        <v>19775.317429383962</v>
      </c>
      <c r="W177" s="263">
        <f t="shared" si="258"/>
        <v>132892.35009364065</v>
      </c>
      <c r="X177" s="265">
        <f t="shared" si="259"/>
        <v>146488.566431721</v>
      </c>
      <c r="Y177" s="307">
        <v>35000</v>
      </c>
      <c r="Z177">
        <v>131756</v>
      </c>
      <c r="AA177" s="296">
        <f t="shared" si="231"/>
        <v>-14732.566431721003</v>
      </c>
      <c r="AB177" s="7"/>
      <c r="AC177" s="257">
        <v>2010</v>
      </c>
      <c r="AD177" s="137">
        <f>[6]rankings!M32</f>
        <v>146913</v>
      </c>
      <c r="AE177" s="333">
        <f t="shared" si="290"/>
        <v>133278.59929238862</v>
      </c>
      <c r="AF177" s="203">
        <f t="shared" si="286"/>
        <v>386.24919874797342</v>
      </c>
      <c r="AG177" s="204">
        <f t="shared" si="287"/>
        <v>2.9022661620921042E-3</v>
      </c>
      <c r="AH177" s="205">
        <f t="shared" si="288"/>
        <v>8.4231488756248327E-6</v>
      </c>
      <c r="AI177" s="436">
        <f>[6]rankings!$S32</f>
        <v>0.5</v>
      </c>
      <c r="AJ177"/>
      <c r="AK177"/>
      <c r="AL177" s="296"/>
      <c r="AM177" s="25"/>
      <c r="AN177" s="460">
        <f t="shared" ref="AN177:AO177" si="305">B177*B343</f>
        <v>28.551799554652103</v>
      </c>
      <c r="AO177" s="151">
        <f t="shared" si="305"/>
        <v>93.088445241746626</v>
      </c>
      <c r="AP177" s="151">
        <f t="shared" si="234"/>
        <v>94.773016860564752</v>
      </c>
      <c r="AQ177" s="151">
        <f t="shared" si="235"/>
        <v>61.418779338090147</v>
      </c>
      <c r="AR177" s="151">
        <f t="shared" si="236"/>
        <v>49.043904503490729</v>
      </c>
      <c r="AS177" s="151">
        <f t="shared" si="237"/>
        <v>35.069330363694071</v>
      </c>
      <c r="AT177" s="151">
        <f t="shared" si="238"/>
        <v>9.342373494557803</v>
      </c>
      <c r="AU177" s="151">
        <f t="shared" si="239"/>
        <v>5.1861952994250347</v>
      </c>
      <c r="AV177" s="451">
        <f t="shared" si="240"/>
        <v>38.010785669962935</v>
      </c>
      <c r="AW177" s="145">
        <f t="shared" si="261"/>
        <v>414.48463032618423</v>
      </c>
      <c r="AX177" s="25">
        <f>+AX176+1</f>
        <v>2010</v>
      </c>
      <c r="AY177" s="150">
        <f t="shared" si="208"/>
        <v>38.163897837484413</v>
      </c>
      <c r="AZ177" s="151">
        <f t="shared" si="241"/>
        <v>97.328225823621622</v>
      </c>
      <c r="BA177" s="151">
        <f t="shared" si="242"/>
        <v>85.272102643541189</v>
      </c>
      <c r="BB177" s="151">
        <f t="shared" si="243"/>
        <v>54.682107980928528</v>
      </c>
      <c r="BC177" s="151">
        <f t="shared" si="244"/>
        <v>52.570849509716716</v>
      </c>
      <c r="BD177" s="151">
        <f t="shared" si="245"/>
        <v>35.069330363694071</v>
      </c>
      <c r="BE177" s="151">
        <f t="shared" si="246"/>
        <v>9.342373494557803</v>
      </c>
      <c r="BF177" s="151">
        <f t="shared" si="247"/>
        <v>5.1861952994250347</v>
      </c>
      <c r="BG177" s="152">
        <f t="shared" si="248"/>
        <v>38.010785669962935</v>
      </c>
      <c r="BH177" s="201">
        <f t="shared" si="262"/>
        <v>415.62586862293233</v>
      </c>
      <c r="BI177" s="25">
        <f>+BI176+1</f>
        <v>2010</v>
      </c>
      <c r="BJ177" s="155">
        <f t="shared" si="263"/>
        <v>6.8885062233026303E-2</v>
      </c>
      <c r="BK177" s="156">
        <f t="shared" si="264"/>
        <v>0.22458841276813915</v>
      </c>
      <c r="BL177" s="156">
        <f t="shared" si="265"/>
        <v>0.22865266870325651</v>
      </c>
      <c r="BM177" s="156">
        <f t="shared" si="266"/>
        <v>0.14818107800464353</v>
      </c>
      <c r="BN177" s="156">
        <f t="shared" si="267"/>
        <v>0.11832502562253025</v>
      </c>
      <c r="BO177" s="156">
        <f t="shared" si="268"/>
        <v>8.4609483193854002E-2</v>
      </c>
      <c r="BP177" s="156">
        <f t="shared" si="269"/>
        <v>2.2539734434074664E-2</v>
      </c>
      <c r="BQ177" s="156">
        <f t="shared" si="270"/>
        <v>1.2512394718577837E-2</v>
      </c>
      <c r="BR177" s="152">
        <f t="shared" si="271"/>
        <v>9.1706140321897681E-2</v>
      </c>
      <c r="BS177" s="145"/>
      <c r="BT177" s="7"/>
      <c r="BU177" s="145"/>
      <c r="BV177" s="16"/>
      <c r="BW177" s="21"/>
      <c r="BX177" s="21"/>
      <c r="BY177" s="21"/>
      <c r="BZ177" s="21"/>
      <c r="CA177" s="21"/>
      <c r="CB177" s="21"/>
      <c r="CC177" s="21"/>
      <c r="CD177" s="21"/>
      <c r="CE177" s="21"/>
      <c r="CF177" s="145"/>
      <c r="CG177" s="145"/>
      <c r="CH177" s="7"/>
      <c r="CI177" s="145"/>
      <c r="CJ177" s="7"/>
      <c r="CK177" s="5"/>
      <c r="CL177" s="5"/>
      <c r="CM177" s="5"/>
    </row>
    <row r="178" spans="1:91" s="3" customFormat="1" ht="11.25" customHeight="1">
      <c r="A178" s="16">
        <v>2011</v>
      </c>
      <c r="B178" s="155">
        <f>+B244</f>
        <v>360.46100000000001</v>
      </c>
      <c r="C178" s="151">
        <f t="shared" si="218"/>
        <v>322.4396202012033</v>
      </c>
      <c r="D178" s="151">
        <f t="shared" si="251"/>
        <v>326.47910293819433</v>
      </c>
      <c r="E178" s="151">
        <f t="shared" si="252"/>
        <v>134.25946634953044</v>
      </c>
      <c r="F178" s="151">
        <f t="shared" si="253"/>
        <v>50.47169328344885</v>
      </c>
      <c r="G178" s="151">
        <f t="shared" si="254"/>
        <v>32.130460766615364</v>
      </c>
      <c r="H178" s="151">
        <f t="shared" si="255"/>
        <v>20.934319511208127</v>
      </c>
      <c r="I178" s="151">
        <f t="shared" si="256"/>
        <v>4.9237838529282874</v>
      </c>
      <c r="J178" s="152">
        <f t="shared" si="272"/>
        <v>25.191301718300522</v>
      </c>
      <c r="K178" s="154">
        <f t="shared" si="220"/>
        <v>1277.290748621429</v>
      </c>
      <c r="L178" s="115"/>
      <c r="M178" s="16">
        <v>2011</v>
      </c>
      <c r="N178" s="150">
        <f t="shared" si="201"/>
        <v>6538.1992981222702</v>
      </c>
      <c r="O178" s="151">
        <f t="shared" si="221"/>
        <v>16856.793122390158</v>
      </c>
      <c r="P178" s="151">
        <f t="shared" si="222"/>
        <v>38297.244996521404</v>
      </c>
      <c r="Q178" s="151">
        <f t="shared" si="223"/>
        <v>29496.305302756809</v>
      </c>
      <c r="R178" s="151">
        <f t="shared" si="224"/>
        <v>18624.054821592625</v>
      </c>
      <c r="S178" s="151">
        <f t="shared" si="225"/>
        <v>13366.271678911991</v>
      </c>
      <c r="T178" s="151">
        <f t="shared" si="226"/>
        <v>9315.7721824876171</v>
      </c>
      <c r="U178" s="151">
        <f t="shared" si="227"/>
        <v>2348.6448978467929</v>
      </c>
      <c r="V178" s="152">
        <f t="shared" si="228"/>
        <v>12728.357138615762</v>
      </c>
      <c r="W178" s="263">
        <f t="shared" si="258"/>
        <v>147571.64343924544</v>
      </c>
      <c r="X178" s="265">
        <f t="shared" si="259"/>
        <v>162669.69827951465</v>
      </c>
      <c r="Y178" s="307">
        <v>35000</v>
      </c>
      <c r="Z178">
        <v>148848</v>
      </c>
      <c r="AA178" s="296">
        <f t="shared" si="231"/>
        <v>-13821.698279514647</v>
      </c>
      <c r="AB178" s="7"/>
      <c r="AC178" s="257">
        <v>2011</v>
      </c>
      <c r="AD178" s="394">
        <f>[6]rankings!$M33</f>
        <v>62333</v>
      </c>
      <c r="AE178" s="333">
        <f t="shared" si="290"/>
        <v>56548.126644289208</v>
      </c>
      <c r="AF178" s="203">
        <f t="shared" si="286"/>
        <v>-91023.516794956231</v>
      </c>
      <c r="AG178" s="204">
        <f t="shared" si="287"/>
        <v>-0.95922170149766828</v>
      </c>
      <c r="AH178" s="205">
        <f t="shared" si="288"/>
        <v>0.92010627262408184</v>
      </c>
      <c r="AI178" s="436">
        <v>0</v>
      </c>
      <c r="AJ178"/>
      <c r="AK178"/>
      <c r="AL178" s="296"/>
      <c r="AM178" s="25"/>
      <c r="AN178" s="460">
        <f t="shared" ref="AN178:AO178" si="306">B178*B344</f>
        <v>24.095884798544319</v>
      </c>
      <c r="AO178" s="151">
        <f t="shared" si="306"/>
        <v>68.02735431174888</v>
      </c>
      <c r="AP178" s="151">
        <f t="shared" si="234"/>
        <v>163.08152325092155</v>
      </c>
      <c r="AQ178" s="151">
        <f t="shared" si="235"/>
        <v>105.84716123144771</v>
      </c>
      <c r="AR178" s="151">
        <f t="shared" si="236"/>
        <v>47.085579339276663</v>
      </c>
      <c r="AS178" s="151">
        <f t="shared" si="237"/>
        <v>32.130460766615364</v>
      </c>
      <c r="AT178" s="151">
        <f t="shared" si="238"/>
        <v>20.934319511208127</v>
      </c>
      <c r="AU178" s="151">
        <f t="shared" si="239"/>
        <v>4.9237838529282874</v>
      </c>
      <c r="AV178" s="451">
        <f t="shared" si="240"/>
        <v>25.191301718300522</v>
      </c>
      <c r="AW178" s="145">
        <f t="shared" si="261"/>
        <v>491.31736878099144</v>
      </c>
      <c r="AX178" s="25">
        <f>+AX177+1</f>
        <v>2011</v>
      </c>
      <c r="AY178" s="150">
        <f t="shared" si="208"/>
        <v>32.207878315873259</v>
      </c>
      <c r="AZ178" s="151">
        <f t="shared" si="241"/>
        <v>71.125709377173663</v>
      </c>
      <c r="BA178" s="151">
        <f t="shared" si="242"/>
        <v>146.73273945027358</v>
      </c>
      <c r="BB178" s="151">
        <f t="shared" si="243"/>
        <v>94.237397133408336</v>
      </c>
      <c r="BC178" s="151">
        <f t="shared" si="244"/>
        <v>50.47169328344885</v>
      </c>
      <c r="BD178" s="151">
        <f t="shared" si="245"/>
        <v>32.130460766615364</v>
      </c>
      <c r="BE178" s="151">
        <f t="shared" si="246"/>
        <v>20.934319511208127</v>
      </c>
      <c r="BF178" s="151">
        <f t="shared" si="247"/>
        <v>4.9237838529282874</v>
      </c>
      <c r="BG178" s="152">
        <f t="shared" si="248"/>
        <v>25.191301718300522</v>
      </c>
      <c r="BH178" s="201">
        <f t="shared" si="262"/>
        <v>477.95528340923005</v>
      </c>
      <c r="BI178" s="25">
        <f>+BI177+1</f>
        <v>2011</v>
      </c>
      <c r="BJ178" s="155">
        <f t="shared" si="263"/>
        <v>4.9043421481981535E-2</v>
      </c>
      <c r="BK178" s="156">
        <f t="shared" si="264"/>
        <v>0.13845908700629023</v>
      </c>
      <c r="BL178" s="156">
        <f t="shared" si="265"/>
        <v>0.33192704677944412</v>
      </c>
      <c r="BM178" s="156">
        <f t="shared" si="266"/>
        <v>0.21543541498250984</v>
      </c>
      <c r="BN178" s="156">
        <f t="shared" si="267"/>
        <v>9.5835364941607479E-2</v>
      </c>
      <c r="BO178" s="156">
        <f t="shared" si="268"/>
        <v>6.5396549782749017E-2</v>
      </c>
      <c r="BP178" s="156">
        <f t="shared" si="269"/>
        <v>4.2608547634186658E-2</v>
      </c>
      <c r="BQ178" s="156">
        <f t="shared" si="270"/>
        <v>1.0021595338965317E-2</v>
      </c>
      <c r="BR178" s="152">
        <f t="shared" si="271"/>
        <v>5.1272972052265754E-2</v>
      </c>
      <c r="BS178" s="145"/>
      <c r="BT178" s="7"/>
      <c r="BU178" s="145"/>
      <c r="BV178" s="16"/>
      <c r="BW178" s="21"/>
      <c r="BX178" s="21"/>
      <c r="BY178" s="21"/>
      <c r="BZ178" s="21"/>
      <c r="CA178" s="21"/>
      <c r="CB178" s="21"/>
      <c r="CC178" s="21"/>
      <c r="CD178" s="21"/>
      <c r="CE178" s="21"/>
      <c r="CF178" s="145"/>
      <c r="CG178" s="145"/>
      <c r="CH178" s="7"/>
      <c r="CI178" s="145"/>
      <c r="CJ178" s="7"/>
      <c r="CK178" s="5"/>
      <c r="CL178" s="5"/>
      <c r="CM178" s="5"/>
    </row>
    <row r="179" spans="1:91" s="3" customFormat="1" ht="11.25" customHeight="1">
      <c r="A179" s="16">
        <v>2012</v>
      </c>
      <c r="B179" s="157">
        <f>+B245</f>
        <v>216.30199999999999</v>
      </c>
      <c r="C179" s="151">
        <f t="shared" si="218"/>
        <v>272.63671116594975</v>
      </c>
      <c r="D179" s="151">
        <f t="shared" si="251"/>
        <v>240.25352301683651</v>
      </c>
      <c r="E179" s="151">
        <f t="shared" si="252"/>
        <v>235.70418635423627</v>
      </c>
      <c r="F179" s="151">
        <f t="shared" si="253"/>
        <v>93.141035035831194</v>
      </c>
      <c r="G179" s="151">
        <f t="shared" si="254"/>
        <v>33.382515032856041</v>
      </c>
      <c r="H179" s="151">
        <f t="shared" si="255"/>
        <v>20.528351962021862</v>
      </c>
      <c r="I179" s="151">
        <f t="shared" si="256"/>
        <v>13.185262292405978</v>
      </c>
      <c r="J179" s="152">
        <f t="shared" si="272"/>
        <v>18.51553082018431</v>
      </c>
      <c r="K179" s="154">
        <f t="shared" si="220"/>
        <v>1143.6491156803218</v>
      </c>
      <c r="L179" s="115"/>
      <c r="M179" s="16">
        <v>2012</v>
      </c>
      <c r="N179" s="150">
        <f t="shared" si="201"/>
        <v>3997.064469447349</v>
      </c>
      <c r="O179" s="151">
        <f t="shared" si="221"/>
        <v>13757.624970854329</v>
      </c>
      <c r="P179" s="151">
        <f t="shared" si="222"/>
        <v>29065.539849713045</v>
      </c>
      <c r="Q179" s="151">
        <f t="shared" si="223"/>
        <v>48599.609825638909</v>
      </c>
      <c r="R179" s="151">
        <f t="shared" si="224"/>
        <v>31468.870869949595</v>
      </c>
      <c r="S179" s="151">
        <f t="shared" si="225"/>
        <v>12583.906342287943</v>
      </c>
      <c r="T179" s="151">
        <f t="shared" si="226"/>
        <v>8628.0663296377879</v>
      </c>
      <c r="U179" s="151">
        <f t="shared" si="227"/>
        <v>5597.3322040162329</v>
      </c>
      <c r="V179" s="152">
        <f t="shared" si="228"/>
        <v>9103.6820381643156</v>
      </c>
      <c r="W179" s="263">
        <f t="shared" si="258"/>
        <v>162801.6968997095</v>
      </c>
      <c r="X179" s="265">
        <f t="shared" si="259"/>
        <v>179457.93850951878</v>
      </c>
      <c r="Y179" s="307">
        <v>35000</v>
      </c>
      <c r="Z179">
        <v>166894</v>
      </c>
      <c r="AA179" s="296">
        <f t="shared" si="231"/>
        <v>-12563.938509518775</v>
      </c>
      <c r="AB179" s="7"/>
      <c r="AC179" s="257">
        <v>2012</v>
      </c>
      <c r="AD179" s="137">
        <f>[6]rankings!M34</f>
        <v>167738</v>
      </c>
      <c r="AE179" s="333">
        <f t="shared" si="290"/>
        <v>152170.91535879523</v>
      </c>
      <c r="AF179" s="203">
        <f t="shared" si="286"/>
        <v>-10630.781540914264</v>
      </c>
      <c r="AG179" s="204">
        <f t="shared" si="287"/>
        <v>-6.7528544447455374E-2</v>
      </c>
      <c r="AH179" s="205">
        <f t="shared" si="288"/>
        <v>4.5601043151919565E-3</v>
      </c>
      <c r="AI179" s="436">
        <f>[6]rankings!$S34</f>
        <v>0.5</v>
      </c>
      <c r="AJ179"/>
      <c r="AK179"/>
      <c r="AL179" s="296"/>
      <c r="AM179" s="25"/>
      <c r="AN179" s="460">
        <f t="shared" ref="AN179:AO179" si="307">B179*B345</f>
        <v>14.459228803378821</v>
      </c>
      <c r="AO179" s="151">
        <f t="shared" si="307"/>
        <v>57.520084341070664</v>
      </c>
      <c r="AP179" s="151">
        <f t="shared" si="234"/>
        <v>120.01046972799165</v>
      </c>
      <c r="AQ179" s="151">
        <f t="shared" si="235"/>
        <v>185.82391018159518</v>
      </c>
      <c r="AR179" s="151">
        <f t="shared" si="236"/>
        <v>86.892261971328466</v>
      </c>
      <c r="AS179" s="151">
        <f t="shared" si="237"/>
        <v>33.382515032856041</v>
      </c>
      <c r="AT179" s="151">
        <f t="shared" si="238"/>
        <v>20.528351962021862</v>
      </c>
      <c r="AU179" s="151">
        <f t="shared" si="239"/>
        <v>13.185262292405978</v>
      </c>
      <c r="AV179" s="451">
        <f t="shared" si="240"/>
        <v>18.51553082018431</v>
      </c>
      <c r="AW179" s="145">
        <f t="shared" si="261"/>
        <v>550.31761513283288</v>
      </c>
      <c r="AX179" s="25">
        <f t="shared" ref="AX179:AX185" si="308">+AX178+1</f>
        <v>2012</v>
      </c>
      <c r="AY179" s="150">
        <f t="shared" si="208"/>
        <v>19.32699652800169</v>
      </c>
      <c r="AZ179" s="151">
        <f t="shared" si="241"/>
        <v>60.139878194365316</v>
      </c>
      <c r="BA179" s="151">
        <f t="shared" si="242"/>
        <v>107.97952235709715</v>
      </c>
      <c r="BB179" s="151">
        <f t="shared" si="243"/>
        <v>165.44195816810449</v>
      </c>
      <c r="BC179" s="151">
        <f t="shared" si="244"/>
        <v>93.141035035831194</v>
      </c>
      <c r="BD179" s="151">
        <f t="shared" si="245"/>
        <v>33.382515032856041</v>
      </c>
      <c r="BE179" s="151">
        <f t="shared" si="246"/>
        <v>20.528351962021862</v>
      </c>
      <c r="BF179" s="151">
        <f t="shared" si="247"/>
        <v>13.185262292405978</v>
      </c>
      <c r="BG179" s="152">
        <f t="shared" si="248"/>
        <v>18.51553082018431</v>
      </c>
      <c r="BH179" s="201">
        <f t="shared" si="262"/>
        <v>531.64105039086792</v>
      </c>
      <c r="BI179" s="25">
        <f t="shared" ref="BI179:BI184" si="309">+BI178+1</f>
        <v>2012</v>
      </c>
      <c r="BJ179" s="157">
        <f t="shared" si="263"/>
        <v>2.6274333958742579E-2</v>
      </c>
      <c r="BK179" s="158">
        <f t="shared" si="264"/>
        <v>0.10452161217333876</v>
      </c>
      <c r="BL179" s="158">
        <f t="shared" si="265"/>
        <v>0.21807491969709916</v>
      </c>
      <c r="BM179" s="158">
        <f t="shared" si="266"/>
        <v>0.33766665843822197</v>
      </c>
      <c r="BN179" s="158">
        <f t="shared" si="267"/>
        <v>0.15789474947182064</v>
      </c>
      <c r="BO179" s="158">
        <f t="shared" si="268"/>
        <v>6.0660451555413754E-2</v>
      </c>
      <c r="BP179" s="158">
        <f t="shared" si="269"/>
        <v>3.7302734634556141E-2</v>
      </c>
      <c r="BQ179" s="158">
        <f t="shared" si="270"/>
        <v>2.395936806279295E-2</v>
      </c>
      <c r="BR179" s="152">
        <f t="shared" si="271"/>
        <v>3.3645172008014181E-2</v>
      </c>
      <c r="BS179" s="145"/>
      <c r="BT179" s="7"/>
      <c r="BU179" s="145"/>
      <c r="BV179" s="16"/>
      <c r="BW179" s="21"/>
      <c r="BX179" s="21"/>
      <c r="BY179" s="21"/>
      <c r="BZ179" s="21"/>
      <c r="CA179" s="21"/>
      <c r="CB179" s="21"/>
      <c r="CC179" s="21"/>
      <c r="CD179" s="21"/>
      <c r="CE179" s="21"/>
      <c r="CF179" s="145"/>
      <c r="CG179" s="145"/>
      <c r="CH179" s="7"/>
      <c r="CI179" s="145"/>
      <c r="CJ179" s="7"/>
      <c r="CK179" s="5"/>
      <c r="CL179" s="5"/>
      <c r="CM179" s="5"/>
    </row>
    <row r="180" spans="1:91" s="3" customFormat="1" ht="11.25" customHeight="1">
      <c r="A180" s="16">
        <v>2013</v>
      </c>
      <c r="B180" s="155">
        <f>+B246</f>
        <v>262.52600000000001</v>
      </c>
      <c r="C180" s="151">
        <f t="shared" si="218"/>
        <v>163.94742007865554</v>
      </c>
      <c r="D180" s="151">
        <f t="shared" si="251"/>
        <v>204.4677489382577</v>
      </c>
      <c r="E180" s="151">
        <f t="shared" si="252"/>
        <v>176.15906989332211</v>
      </c>
      <c r="F180" s="151">
        <f t="shared" si="253"/>
        <v>168.29868467689747</v>
      </c>
      <c r="G180" s="151">
        <f t="shared" si="254"/>
        <v>64.616145039289606</v>
      </c>
      <c r="H180" s="151">
        <f t="shared" si="255"/>
        <v>21.98322243997784</v>
      </c>
      <c r="I180" s="151">
        <f t="shared" si="256"/>
        <v>13.294640051868987</v>
      </c>
      <c r="J180" s="152">
        <f t="shared" si="272"/>
        <v>20.385605945380448</v>
      </c>
      <c r="K180" s="154">
        <f t="shared" si="220"/>
        <v>1095.6785370636496</v>
      </c>
      <c r="L180" s="115"/>
      <c r="M180" s="16">
        <v>2013</v>
      </c>
      <c r="N180" s="150">
        <f t="shared" si="201"/>
        <v>6405.9478405581713</v>
      </c>
      <c r="O180" s="151">
        <f t="shared" si="221"/>
        <v>10279.116017223267</v>
      </c>
      <c r="P180" s="151">
        <f t="shared" si="222"/>
        <v>27240.851267315233</v>
      </c>
      <c r="Q180" s="151">
        <f t="shared" si="223"/>
        <v>40759.221660411065</v>
      </c>
      <c r="R180" s="151">
        <f t="shared" si="224"/>
        <v>60080.973674758199</v>
      </c>
      <c r="S180" s="151">
        <f t="shared" si="225"/>
        <v>25653.963442684486</v>
      </c>
      <c r="T180" s="151">
        <f t="shared" si="226"/>
        <v>9755.1176475380071</v>
      </c>
      <c r="U180" s="151">
        <f t="shared" si="227"/>
        <v>6336.056627894709</v>
      </c>
      <c r="V180" s="152">
        <f t="shared" si="228"/>
        <v>10590.877054299332</v>
      </c>
      <c r="W180" s="263">
        <f t="shared" si="258"/>
        <v>197102.12523268248</v>
      </c>
      <c r="X180" s="265">
        <f t="shared" si="259"/>
        <v>217267.6436652382</v>
      </c>
      <c r="Y180" s="307">
        <v>35000</v>
      </c>
      <c r="Z180">
        <v>205918</v>
      </c>
      <c r="AA180" s="296">
        <f t="shared" si="231"/>
        <v>-11349.643665238196</v>
      </c>
      <c r="AB180" s="7"/>
      <c r="AC180" s="257">
        <v>2013</v>
      </c>
      <c r="AD180" s="137">
        <f>[6]rankings!M35</f>
        <v>169020</v>
      </c>
      <c r="AE180" s="333">
        <f t="shared" si="290"/>
        <v>153333.93812936585</v>
      </c>
      <c r="AF180" s="203">
        <f t="shared" si="286"/>
        <v>-43768.187103316624</v>
      </c>
      <c r="AG180" s="204">
        <f t="shared" si="287"/>
        <v>-0.25110385148114389</v>
      </c>
      <c r="AH180" s="205">
        <f t="shared" si="288"/>
        <v>6.3053144228664371E-2</v>
      </c>
      <c r="AI180" s="436">
        <f>[6]rankings!$S35</f>
        <v>0.75</v>
      </c>
      <c r="AJ180"/>
      <c r="AK180"/>
      <c r="AL180" s="296"/>
      <c r="AM180" s="25"/>
      <c r="AN180" s="460">
        <f t="shared" ref="AN180:AO180" si="310">B180*B346</f>
        <v>17.549183552791135</v>
      </c>
      <c r="AO180" s="151">
        <f t="shared" si="310"/>
        <v>34.589140215549143</v>
      </c>
      <c r="AP180" s="151">
        <f t="shared" si="234"/>
        <v>102.13490435512064</v>
      </c>
      <c r="AQ180" s="151">
        <f t="shared" si="235"/>
        <v>138.87987179121947</v>
      </c>
      <c r="AR180" s="151">
        <f t="shared" si="236"/>
        <v>157.00763248711169</v>
      </c>
      <c r="AS180" s="151">
        <f t="shared" si="237"/>
        <v>64.616145039289606</v>
      </c>
      <c r="AT180" s="151">
        <f t="shared" si="238"/>
        <v>21.98322243997784</v>
      </c>
      <c r="AU180" s="151">
        <f t="shared" si="239"/>
        <v>13.294640051868987</v>
      </c>
      <c r="AV180" s="451">
        <f t="shared" si="240"/>
        <v>20.385605945380448</v>
      </c>
      <c r="AW180" s="145">
        <f t="shared" si="261"/>
        <v>570.4403458783089</v>
      </c>
      <c r="AX180" s="25">
        <f t="shared" si="308"/>
        <v>2013</v>
      </c>
      <c r="AY180" s="150">
        <f t="shared" si="208"/>
        <v>23.45719914984684</v>
      </c>
      <c r="AZ180" s="151">
        <f t="shared" si="241"/>
        <v>36.164527629623919</v>
      </c>
      <c r="BA180" s="151">
        <f t="shared" si="242"/>
        <v>91.895967187281229</v>
      </c>
      <c r="BB180" s="151">
        <f t="shared" si="243"/>
        <v>123.64694035778797</v>
      </c>
      <c r="BC180" s="151">
        <f t="shared" si="244"/>
        <v>168.29868467689747</v>
      </c>
      <c r="BD180" s="151">
        <f t="shared" si="245"/>
        <v>64.616145039289606</v>
      </c>
      <c r="BE180" s="151">
        <f t="shared" si="246"/>
        <v>21.98322243997784</v>
      </c>
      <c r="BF180" s="151">
        <f t="shared" si="247"/>
        <v>13.294640051868987</v>
      </c>
      <c r="BG180" s="152">
        <f t="shared" si="248"/>
        <v>20.385605945380448</v>
      </c>
      <c r="BH180" s="201">
        <f t="shared" si="262"/>
        <v>563.74293247795435</v>
      </c>
      <c r="BI180" s="25">
        <f t="shared" si="309"/>
        <v>2013</v>
      </c>
      <c r="BJ180" s="155">
        <f t="shared" si="263"/>
        <v>3.0764274791557036E-2</v>
      </c>
      <c r="BK180" s="156">
        <f t="shared" si="264"/>
        <v>6.0635858710681008E-2</v>
      </c>
      <c r="BL180" s="156">
        <f t="shared" si="265"/>
        <v>0.17904572334879854</v>
      </c>
      <c r="BM180" s="156">
        <f t="shared" si="266"/>
        <v>0.24346081548174098</v>
      </c>
      <c r="BN180" s="156">
        <f t="shared" si="267"/>
        <v>0.2752393543366336</v>
      </c>
      <c r="BO180" s="156">
        <f t="shared" si="268"/>
        <v>0.11327414953407601</v>
      </c>
      <c r="BP180" s="156">
        <f t="shared" si="269"/>
        <v>3.8537285447666221E-2</v>
      </c>
      <c r="BQ180" s="156">
        <f t="shared" si="270"/>
        <v>2.330592523465216E-2</v>
      </c>
      <c r="BR180" s="152">
        <f t="shared" si="271"/>
        <v>3.573661311419455E-2</v>
      </c>
      <c r="BS180" s="145"/>
      <c r="BT180" s="7"/>
      <c r="BU180" s="145"/>
      <c r="BV180" s="16"/>
      <c r="BW180" s="21"/>
      <c r="BX180" s="21"/>
      <c r="BY180" s="21"/>
      <c r="BZ180" s="21"/>
      <c r="CA180" s="21"/>
      <c r="CB180" s="21"/>
      <c r="CC180" s="21"/>
      <c r="CD180" s="21"/>
      <c r="CE180" s="21"/>
      <c r="CF180" s="145"/>
      <c r="CG180" s="145"/>
      <c r="CH180" s="7"/>
      <c r="CI180" s="145"/>
      <c r="CJ180" s="7"/>
      <c r="CK180" s="5"/>
      <c r="CL180" s="5"/>
      <c r="CM180" s="5"/>
    </row>
    <row r="181" spans="1:91" s="3" customFormat="1" ht="11.25" customHeight="1">
      <c r="A181" s="16">
        <v>2014</v>
      </c>
      <c r="B181" s="155">
        <f>+B247</f>
        <v>186.53399999999999</v>
      </c>
      <c r="C181" s="151">
        <f t="shared" si="218"/>
        <v>198.73848118972438</v>
      </c>
      <c r="D181" s="151">
        <f t="shared" si="251"/>
        <v>122.44342390390607</v>
      </c>
      <c r="E181" s="151">
        <f t="shared" si="252"/>
        <v>148.32227569646423</v>
      </c>
      <c r="F181" s="151">
        <f t="shared" si="253"/>
        <v>122.32046579012285</v>
      </c>
      <c r="G181" s="151">
        <f t="shared" si="254"/>
        <v>113.78113148852047</v>
      </c>
      <c r="H181" s="151">
        <f t="shared" si="255"/>
        <v>41.758857491953172</v>
      </c>
      <c r="I181" s="151">
        <f t="shared" si="256"/>
        <v>13.007572588766273</v>
      </c>
      <c r="J181" s="152">
        <f t="shared" si="272"/>
        <v>20.336067080764494</v>
      </c>
      <c r="K181" s="154">
        <f t="shared" si="220"/>
        <v>967.24227523022194</v>
      </c>
      <c r="L181" s="115"/>
      <c r="M181" s="16">
        <v>2014</v>
      </c>
      <c r="N181" s="150">
        <f t="shared" si="201"/>
        <v>3905.1681830340958</v>
      </c>
      <c r="O181" s="151">
        <f t="shared" si="221"/>
        <v>10851.017723188756</v>
      </c>
      <c r="P181" s="151">
        <f t="shared" si="222"/>
        <v>17111.237832048311</v>
      </c>
      <c r="Q181" s="151">
        <f t="shared" si="223"/>
        <v>34470.260822473007</v>
      </c>
      <c r="R181" s="151">
        <f t="shared" si="224"/>
        <v>44886.280465961339</v>
      </c>
      <c r="S181" s="151">
        <f t="shared" si="225"/>
        <v>43743.146002419759</v>
      </c>
      <c r="T181" s="151">
        <f t="shared" si="226"/>
        <v>18484.674265639449</v>
      </c>
      <c r="U181" s="151">
        <f t="shared" si="227"/>
        <v>6610.7840689036339</v>
      </c>
      <c r="V181" s="152">
        <f t="shared" si="228"/>
        <v>11004.183889767573</v>
      </c>
      <c r="W181" s="263">
        <f t="shared" si="258"/>
        <v>191066.75325343589</v>
      </c>
      <c r="X181" s="265">
        <f t="shared" si="259"/>
        <v>210614.79277879492</v>
      </c>
      <c r="Y181" s="307">
        <v>35000</v>
      </c>
      <c r="Z181">
        <v>204782</v>
      </c>
      <c r="AA181" s="296">
        <f t="shared" si="231"/>
        <v>-5832.7927787949156</v>
      </c>
      <c r="AB181" s="7"/>
      <c r="AC181" s="257">
        <v>2014</v>
      </c>
      <c r="AD181" s="137">
        <f>[6]rankings!M36</f>
        <v>203267</v>
      </c>
      <c r="AE181" s="333">
        <f t="shared" si="290"/>
        <v>184402.61271886056</v>
      </c>
      <c r="AF181" s="203">
        <f t="shared" si="286"/>
        <v>-6664.1405345753301</v>
      </c>
      <c r="AG181" s="204">
        <f t="shared" si="287"/>
        <v>-3.5501380682001482E-2</v>
      </c>
      <c r="AH181" s="205">
        <f t="shared" si="288"/>
        <v>1.2603480303283879E-3</v>
      </c>
      <c r="AI181" s="436">
        <f>[6]rankings!$S36</f>
        <v>0.75</v>
      </c>
      <c r="AJ181"/>
      <c r="AK181"/>
      <c r="AL181" s="296"/>
      <c r="AM181" s="25"/>
      <c r="AN181" s="460">
        <f t="shared" ref="AN181:AO181" si="311">B181*B347</f>
        <v>12.469315057694635</v>
      </c>
      <c r="AO181" s="151">
        <f t="shared" si="311"/>
        <v>41.929255055057801</v>
      </c>
      <c r="AP181" s="151">
        <f t="shared" si="234"/>
        <v>61.162444709631188</v>
      </c>
      <c r="AQ181" s="151">
        <f t="shared" si="235"/>
        <v>116.93396567648279</v>
      </c>
      <c r="AR181" s="151">
        <f t="shared" si="236"/>
        <v>114.11406319246328</v>
      </c>
      <c r="AS181" s="151">
        <f t="shared" si="237"/>
        <v>113.78113148852047</v>
      </c>
      <c r="AT181" s="151">
        <f t="shared" si="238"/>
        <v>41.758857491953172</v>
      </c>
      <c r="AU181" s="151">
        <f t="shared" si="239"/>
        <v>13.007572588766273</v>
      </c>
      <c r="AV181" s="451">
        <f t="shared" si="240"/>
        <v>20.336067080764494</v>
      </c>
      <c r="AW181" s="145">
        <f t="shared" si="261"/>
        <v>535.49267234133413</v>
      </c>
      <c r="AX181" s="25">
        <f t="shared" si="308"/>
        <v>2014</v>
      </c>
      <c r="AY181" s="150">
        <f t="shared" si="208"/>
        <v>16.667168913622003</v>
      </c>
      <c r="AZ181" s="151">
        <f t="shared" si="241"/>
        <v>43.838953309586117</v>
      </c>
      <c r="BA181" s="151">
        <f t="shared" si="242"/>
        <v>55.030961722816521</v>
      </c>
      <c r="BB181" s="151">
        <f t="shared" si="243"/>
        <v>104.1081539989859</v>
      </c>
      <c r="BC181" s="151">
        <f t="shared" si="244"/>
        <v>122.32046579012285</v>
      </c>
      <c r="BD181" s="151">
        <f t="shared" si="245"/>
        <v>113.78113148852047</v>
      </c>
      <c r="BE181" s="151">
        <f t="shared" si="246"/>
        <v>41.758857491953172</v>
      </c>
      <c r="BF181" s="151">
        <f t="shared" si="247"/>
        <v>13.007572588766273</v>
      </c>
      <c r="BG181" s="152">
        <f t="shared" si="248"/>
        <v>20.336067080764494</v>
      </c>
      <c r="BH181" s="201">
        <f t="shared" si="262"/>
        <v>530.84933238513781</v>
      </c>
      <c r="BI181" s="25">
        <f t="shared" si="309"/>
        <v>2014</v>
      </c>
      <c r="BJ181" s="155">
        <f t="shared" si="263"/>
        <v>2.3285687557917573E-2</v>
      </c>
      <c r="BK181" s="156">
        <f t="shared" si="264"/>
        <v>7.8300333918166529E-2</v>
      </c>
      <c r="BL181" s="156">
        <f t="shared" si="265"/>
        <v>0.11421714594564046</v>
      </c>
      <c r="BM181" s="156">
        <f t="shared" si="266"/>
        <v>0.21836706964674701</v>
      </c>
      <c r="BN181" s="156">
        <f t="shared" si="267"/>
        <v>0.21310107324815941</v>
      </c>
      <c r="BO181" s="156">
        <f t="shared" si="268"/>
        <v>0.21247934353804568</v>
      </c>
      <c r="BP181" s="156">
        <f t="shared" si="269"/>
        <v>7.7982126831672521E-2</v>
      </c>
      <c r="BQ181" s="156">
        <f t="shared" si="270"/>
        <v>2.4290850763453539E-2</v>
      </c>
      <c r="BR181" s="152">
        <f t="shared" si="271"/>
        <v>3.7976368550197197E-2</v>
      </c>
      <c r="BS181" s="145"/>
      <c r="BT181" s="7"/>
      <c r="BU181" s="145"/>
      <c r="BV181" s="16"/>
      <c r="BW181" s="21"/>
      <c r="BX181" s="21"/>
      <c r="BY181" s="21"/>
      <c r="BZ181" s="21"/>
      <c r="CA181" s="21"/>
      <c r="CB181" s="21"/>
      <c r="CC181" s="21"/>
      <c r="CD181" s="21"/>
      <c r="CE181" s="21"/>
      <c r="CF181" s="145"/>
      <c r="CG181" s="145"/>
      <c r="CH181" s="7"/>
      <c r="CI181" s="145"/>
      <c r="CJ181" s="7"/>
      <c r="CK181" s="5"/>
      <c r="CL181" s="5"/>
      <c r="CM181" s="5"/>
    </row>
    <row r="182" spans="1:91" s="3" customFormat="1" ht="11.25" customHeight="1">
      <c r="A182" s="16">
        <v>2015</v>
      </c>
      <c r="B182" s="155">
        <f>+B248</f>
        <v>110.714</v>
      </c>
      <c r="C182" s="151">
        <f t="shared" si="218"/>
        <v>141.11281076662817</v>
      </c>
      <c r="D182" s="151">
        <f t="shared" si="251"/>
        <v>148.03977230072994</v>
      </c>
      <c r="E182" s="151">
        <f t="shared" si="252"/>
        <v>87.846836565910252</v>
      </c>
      <c r="F182" s="151">
        <f t="shared" si="253"/>
        <v>102.49978475512803</v>
      </c>
      <c r="G182" s="151">
        <f t="shared" si="254"/>
        <v>81.488019060070101</v>
      </c>
      <c r="H182" s="151">
        <f t="shared" si="255"/>
        <v>75.757227873531917</v>
      </c>
      <c r="I182" s="151">
        <f t="shared" si="256"/>
        <v>27.396383025177485</v>
      </c>
      <c r="J182" s="152">
        <f t="shared" si="272"/>
        <v>21.617543405591867</v>
      </c>
      <c r="K182" s="154">
        <f t="shared" si="220"/>
        <v>796.47237775276767</v>
      </c>
      <c r="L182" s="115"/>
      <c r="M182" s="16">
        <v>2015</v>
      </c>
      <c r="N182" s="150">
        <f t="shared" si="201"/>
        <v>2179.0342990662402</v>
      </c>
      <c r="O182" s="151">
        <f t="shared" si="221"/>
        <v>8021.2732139493774</v>
      </c>
      <c r="P182" s="151">
        <f t="shared" si="222"/>
        <v>19844.846801947242</v>
      </c>
      <c r="Q182" s="151">
        <f t="shared" si="223"/>
        <v>21631.279226196206</v>
      </c>
      <c r="R182" s="151">
        <f t="shared" si="224"/>
        <v>39334.541185665708</v>
      </c>
      <c r="S182" s="151">
        <f t="shared" si="225"/>
        <v>33076.075671167491</v>
      </c>
      <c r="T182" s="151">
        <f t="shared" si="226"/>
        <v>31704.915220364728</v>
      </c>
      <c r="U182" s="151">
        <f t="shared" si="227"/>
        <v>12450.728318984138</v>
      </c>
      <c r="V182" s="152">
        <f t="shared" si="228"/>
        <v>10668.821542896112</v>
      </c>
      <c r="W182" s="263">
        <f t="shared" si="258"/>
        <v>178911.51548023726</v>
      </c>
      <c r="X182" s="265">
        <f t="shared" si="259"/>
        <v>197215.95262902032</v>
      </c>
      <c r="Y182" s="307">
        <v>35000</v>
      </c>
      <c r="Z182">
        <v>197764</v>
      </c>
      <c r="AA182" s="296">
        <f t="shared" si="231"/>
        <v>548.04737097967882</v>
      </c>
      <c r="AB182" s="7"/>
      <c r="AC182" s="257">
        <v>2015</v>
      </c>
      <c r="AD182" s="137">
        <f>[6]rankings!M37</f>
        <v>228807</v>
      </c>
      <c r="AE182" s="333">
        <f t="shared" si="290"/>
        <v>207572.34872539234</v>
      </c>
      <c r="AF182" s="203">
        <f t="shared" si="286"/>
        <v>28660.833245155081</v>
      </c>
      <c r="AG182" s="204">
        <f t="shared" si="287"/>
        <v>0.14858859076123387</v>
      </c>
      <c r="AH182" s="205">
        <f t="shared" si="288"/>
        <v>2.2078569304409438E-2</v>
      </c>
      <c r="AI182" s="436">
        <f>[6]rankings!$S37</f>
        <v>0.8</v>
      </c>
      <c r="AJ182"/>
      <c r="AK182"/>
      <c r="AL182" s="296"/>
      <c r="AM182" s="25"/>
      <c r="AN182" s="460">
        <f t="shared" ref="AN182:AO182" si="312">B182*B348</f>
        <v>7.4009443173770135</v>
      </c>
      <c r="AO182" s="151">
        <f t="shared" si="312"/>
        <v>29.771562098845205</v>
      </c>
      <c r="AP182" s="151">
        <f t="shared" si="234"/>
        <v>73.948229308547937</v>
      </c>
      <c r="AQ182" s="151">
        <f t="shared" si="235"/>
        <v>69.256481695356143</v>
      </c>
      <c r="AR182" s="151">
        <f t="shared" si="236"/>
        <v>95.623139097832379</v>
      </c>
      <c r="AS182" s="151">
        <f t="shared" si="237"/>
        <v>81.488019060070101</v>
      </c>
      <c r="AT182" s="151">
        <f t="shared" si="238"/>
        <v>75.757227873531917</v>
      </c>
      <c r="AU182" s="151">
        <f t="shared" si="239"/>
        <v>27.396383025177485</v>
      </c>
      <c r="AV182" s="451">
        <f t="shared" si="240"/>
        <v>21.617543405591867</v>
      </c>
      <c r="AW182" s="145">
        <f t="shared" si="261"/>
        <v>482.25952988233001</v>
      </c>
      <c r="AX182" s="25">
        <f t="shared" si="308"/>
        <v>2015</v>
      </c>
      <c r="AY182" s="151">
        <f t="shared" si="208"/>
        <v>9.8925072056716026</v>
      </c>
      <c r="AZ182" s="151">
        <f t="shared" si="241"/>
        <v>31.127529432395239</v>
      </c>
      <c r="BA182" s="151">
        <f t="shared" si="242"/>
        <v>66.534982306028553</v>
      </c>
      <c r="BB182" s="151">
        <f t="shared" si="243"/>
        <v>61.660138010851362</v>
      </c>
      <c r="BC182" s="151">
        <f t="shared" si="244"/>
        <v>102.49978475512803</v>
      </c>
      <c r="BD182" s="151">
        <f t="shared" si="245"/>
        <v>81.488019060070101</v>
      </c>
      <c r="BE182" s="151">
        <f t="shared" si="246"/>
        <v>75.757227873531917</v>
      </c>
      <c r="BF182" s="151">
        <f t="shared" si="247"/>
        <v>27.396383025177485</v>
      </c>
      <c r="BG182" s="151">
        <f t="shared" si="248"/>
        <v>21.617543405591867</v>
      </c>
      <c r="BH182" s="201">
        <f t="shared" si="262"/>
        <v>477.97411507444616</v>
      </c>
      <c r="BI182" s="25">
        <f t="shared" si="309"/>
        <v>2015</v>
      </c>
      <c r="BJ182" s="155">
        <f t="shared" si="263"/>
        <v>1.5346393090838087E-2</v>
      </c>
      <c r="BK182" s="156">
        <f t="shared" si="264"/>
        <v>6.173348633693021E-2</v>
      </c>
      <c r="BL182" s="156">
        <f t="shared" si="265"/>
        <v>0.15333699953340704</v>
      </c>
      <c r="BM182" s="156">
        <f t="shared" si="266"/>
        <v>0.14360832166915299</v>
      </c>
      <c r="BN182" s="156">
        <f t="shared" si="267"/>
        <v>0.19828149196173306</v>
      </c>
      <c r="BO182" s="156">
        <f t="shared" si="268"/>
        <v>0.16897129866972863</v>
      </c>
      <c r="BP182" s="156">
        <f t="shared" si="269"/>
        <v>0.15708808883883843</v>
      </c>
      <c r="BQ182" s="156">
        <f t="shared" si="270"/>
        <v>5.6808380814915418E-2</v>
      </c>
      <c r="BR182" s="152">
        <f t="shared" si="271"/>
        <v>4.4825539084456224E-2</v>
      </c>
      <c r="BS182" s="145"/>
      <c r="BT182" s="7"/>
      <c r="BU182" s="145"/>
      <c r="BV182" s="16"/>
      <c r="BW182" s="21"/>
      <c r="BX182" s="21"/>
      <c r="BY182" s="21"/>
      <c r="BZ182" s="21"/>
      <c r="CA182" s="21"/>
      <c r="CB182" s="21"/>
      <c r="CC182" s="21"/>
      <c r="CD182" s="21"/>
      <c r="CE182" s="21"/>
      <c r="CF182" s="145"/>
      <c r="CG182" s="145"/>
      <c r="CH182" s="7"/>
      <c r="CI182" s="145"/>
      <c r="CJ182" s="7"/>
      <c r="CK182" s="5"/>
      <c r="CL182" s="5"/>
      <c r="CM182" s="5"/>
    </row>
    <row r="183" spans="1:91" s="290" customFormat="1" ht="11.25" customHeight="1">
      <c r="A183" s="300">
        <v>2016</v>
      </c>
      <c r="B183" s="155">
        <f t="shared" ref="B183:B184" si="313">+B249</f>
        <v>62.044199999999996</v>
      </c>
      <c r="C183" s="151">
        <f t="shared" si="218"/>
        <v>83.734238241250011</v>
      </c>
      <c r="D183" s="151">
        <f t="shared" si="251"/>
        <v>105.09580150503244</v>
      </c>
      <c r="E183" s="151">
        <f t="shared" si="252"/>
        <v>106.78971951835565</v>
      </c>
      <c r="F183" s="151">
        <f t="shared" si="253"/>
        <v>61.251398224669195</v>
      </c>
      <c r="G183" s="151">
        <f t="shared" si="254"/>
        <v>70.156921599352856</v>
      </c>
      <c r="H183" s="151">
        <f t="shared" si="255"/>
        <v>54.559924484243631</v>
      </c>
      <c r="I183" s="151">
        <f t="shared" si="256"/>
        <v>50.084717260378277</v>
      </c>
      <c r="J183" s="152">
        <f t="shared" si="272"/>
        <v>31.862510596750617</v>
      </c>
      <c r="K183" s="154">
        <f t="shared" ref="K183:K184" si="314">SUM(B183:J183)</f>
        <v>625.57943143003274</v>
      </c>
      <c r="L183" s="115"/>
      <c r="M183" s="300">
        <v>2016</v>
      </c>
      <c r="N183" s="150">
        <f t="shared" si="201"/>
        <v>1145.1678863628813</v>
      </c>
      <c r="O183" s="151">
        <f t="shared" si="221"/>
        <v>4762.1695850405422</v>
      </c>
      <c r="P183" s="151">
        <f t="shared" si="222"/>
        <v>14353.770817124101</v>
      </c>
      <c r="Q183" s="151">
        <f t="shared" si="223"/>
        <v>25919.642623880027</v>
      </c>
      <c r="R183" s="151">
        <f t="shared" si="224"/>
        <v>22845.919978793761</v>
      </c>
      <c r="S183" s="151">
        <f t="shared" si="225"/>
        <v>28171.207159166686</v>
      </c>
      <c r="T183" s="151">
        <f t="shared" si="226"/>
        <v>22592.96889580131</v>
      </c>
      <c r="U183" s="151">
        <f t="shared" si="227"/>
        <v>22238.583473290782</v>
      </c>
      <c r="V183" s="152">
        <f t="shared" si="228"/>
        <v>15285.459306370853</v>
      </c>
      <c r="W183" s="263">
        <f t="shared" ref="W183:W184" si="315">SUM(N183:V183)</f>
        <v>157314.88972583096</v>
      </c>
      <c r="X183" s="265">
        <f t="shared" ref="X183:X184" si="316">W183*2204.62/2000</f>
        <v>173409.7760936807</v>
      </c>
      <c r="Y183" s="307">
        <v>35000</v>
      </c>
      <c r="Z183">
        <v>180362</v>
      </c>
      <c r="AA183" s="296">
        <f t="shared" si="231"/>
        <v>6952.2239063192974</v>
      </c>
      <c r="AB183" s="294"/>
      <c r="AC183" s="257">
        <v>2016</v>
      </c>
      <c r="AD183" s="394">
        <f>[6]rankings!$M38</f>
        <v>136993</v>
      </c>
      <c r="AE183" s="333">
        <f t="shared" si="290"/>
        <v>124279.2343282228</v>
      </c>
      <c r="AF183" s="203">
        <f t="shared" si="286"/>
        <v>-33035.655397608163</v>
      </c>
      <c r="AG183" s="204">
        <f t="shared" si="287"/>
        <v>-0.23571854008194038</v>
      </c>
      <c r="AH183" s="205">
        <f t="shared" si="288"/>
        <v>5.5563230138361334E-2</v>
      </c>
      <c r="AI183" s="436">
        <v>0</v>
      </c>
      <c r="AJ183"/>
      <c r="AK183"/>
      <c r="AL183" s="296"/>
      <c r="AM183" s="307"/>
      <c r="AN183" s="460">
        <f t="shared" ref="AN183:AO183" si="317">B183*B349</f>
        <v>4.147494168905494</v>
      </c>
      <c r="AO183" s="151">
        <f t="shared" si="317"/>
        <v>17.666001123892435</v>
      </c>
      <c r="AP183" s="151">
        <f t="shared" si="234"/>
        <v>52.497030414720903</v>
      </c>
      <c r="AQ183" s="151">
        <f t="shared" si="235"/>
        <v>84.190627052645084</v>
      </c>
      <c r="AR183" s="151">
        <f t="shared" si="236"/>
        <v>57.142080701601074</v>
      </c>
      <c r="AS183" s="151">
        <f t="shared" si="237"/>
        <v>70.156921599352856</v>
      </c>
      <c r="AT183" s="151">
        <f t="shared" si="238"/>
        <v>54.559924484243631</v>
      </c>
      <c r="AU183" s="151">
        <f t="shared" si="239"/>
        <v>50.084717260378277</v>
      </c>
      <c r="AV183" s="451">
        <f t="shared" si="240"/>
        <v>31.862510596750617</v>
      </c>
      <c r="AW183" s="145">
        <f t="shared" ref="AW183:AW184" si="318">SUM(AN183:AV183)</f>
        <v>422.30730740249038</v>
      </c>
      <c r="AX183" s="307">
        <f t="shared" si="308"/>
        <v>2016</v>
      </c>
      <c r="AY183" s="151">
        <f t="shared" ref="AY183:AY185" si="319">B183*B305</f>
        <v>5.5437676858403631</v>
      </c>
      <c r="AZ183" s="151">
        <f t="shared" ref="AZ183:AZ185" si="320">C183*C305</f>
        <v>18.470611925264709</v>
      </c>
      <c r="BA183" s="151">
        <f t="shared" ref="BA183:BA185" si="321">D183*D305</f>
        <v>47.234247830174105</v>
      </c>
      <c r="BB183" s="151">
        <f t="shared" ref="BB183:BB185" si="322">E183*E305</f>
        <v>74.956243173327394</v>
      </c>
      <c r="BC183" s="151">
        <f t="shared" ref="BC183:BC185" si="323">F183*F305</f>
        <v>61.251398224669195</v>
      </c>
      <c r="BD183" s="151">
        <f t="shared" ref="BD183:BD185" si="324">G183*G305</f>
        <v>70.156921599352856</v>
      </c>
      <c r="BE183" s="151">
        <f t="shared" ref="BE183:BE185" si="325">H183*H305</f>
        <v>54.559924484243631</v>
      </c>
      <c r="BF183" s="151">
        <f t="shared" ref="BF183:BF185" si="326">I183*I305</f>
        <v>50.084717260378277</v>
      </c>
      <c r="BG183" s="151">
        <f t="shared" ref="BG183:BG185" si="327">J183*J305</f>
        <v>31.862510596750617</v>
      </c>
      <c r="BH183" s="201">
        <f t="shared" ref="BH183:BH185" si="328">SUM(AY183:BG183)</f>
        <v>414.12034278000118</v>
      </c>
      <c r="BI183" s="307">
        <f t="shared" si="309"/>
        <v>2016</v>
      </c>
      <c r="BJ183" s="155">
        <f t="shared" ref="BJ183:BJ184" si="329">AN183/$AW183</f>
        <v>9.8210333948889564E-3</v>
      </c>
      <c r="BK183" s="156">
        <f t="shared" ref="BK183:BK184" si="330">AO183/$AW183</f>
        <v>4.1832099076266796E-2</v>
      </c>
      <c r="BL183" s="156">
        <f t="shared" ref="BL183:BL184" si="331">AP183/$AW183</f>
        <v>0.12431002138612608</v>
      </c>
      <c r="BM183" s="156">
        <f t="shared" ref="BM183:BM184" si="332">AQ183/$AW183</f>
        <v>0.19935867927666506</v>
      </c>
      <c r="BN183" s="156">
        <f t="shared" ref="BN183:BN184" si="333">AR183/$AW183</f>
        <v>0.13530923974076633</v>
      </c>
      <c r="BO183" s="156">
        <f t="shared" ref="BO183:BO184" si="334">AS183/$AW183</f>
        <v>0.16612765246917235</v>
      </c>
      <c r="BP183" s="156">
        <f t="shared" ref="BP183:BP184" si="335">AT183/$AW183</f>
        <v>0.12919483875339138</v>
      </c>
      <c r="BQ183" s="156">
        <f t="shared" ref="BQ183:BQ184" si="336">AU183/$AW183</f>
        <v>0.11859779923875152</v>
      </c>
      <c r="BR183" s="152">
        <f t="shared" ref="BR183:BR184" si="337">AV183/$AW183</f>
        <v>7.5448636663971502E-2</v>
      </c>
      <c r="BS183" s="145"/>
      <c r="BT183" s="294"/>
      <c r="BU183" s="145"/>
      <c r="BV183" s="300"/>
      <c r="BW183" s="302"/>
      <c r="BX183" s="302"/>
      <c r="BY183" s="302"/>
      <c r="BZ183" s="302"/>
      <c r="CA183" s="302"/>
      <c r="CB183" s="302"/>
      <c r="CC183" s="302"/>
      <c r="CD183" s="302"/>
      <c r="CE183" s="302"/>
      <c r="CF183" s="145"/>
      <c r="CG183" s="145"/>
      <c r="CH183" s="294"/>
      <c r="CI183" s="145"/>
      <c r="CJ183" s="294"/>
      <c r="CK183" s="292"/>
      <c r="CL183" s="292"/>
      <c r="CM183" s="292"/>
    </row>
    <row r="184" spans="1:91" s="290" customFormat="1" ht="11.25" customHeight="1">
      <c r="A184" s="300">
        <v>2017</v>
      </c>
      <c r="B184" s="155">
        <f t="shared" si="313"/>
        <v>211.779</v>
      </c>
      <c r="C184" s="151">
        <f t="shared" si="218"/>
        <v>46.976129445860323</v>
      </c>
      <c r="D184" s="151">
        <f t="shared" si="251"/>
        <v>62.603594344248599</v>
      </c>
      <c r="E184" s="151">
        <f t="shared" si="252"/>
        <v>76.575890741376654</v>
      </c>
      <c r="F184" s="151">
        <f t="shared" si="253"/>
        <v>75.769979184461334</v>
      </c>
      <c r="G184" s="151">
        <f t="shared" si="254"/>
        <v>42.854353299550404</v>
      </c>
      <c r="H184" s="151">
        <f t="shared" si="255"/>
        <v>48.148026507667517</v>
      </c>
      <c r="I184" s="151">
        <f t="shared" si="256"/>
        <v>36.946625248511566</v>
      </c>
      <c r="J184" s="152">
        <f t="shared" si="272"/>
        <v>54.464739331615277</v>
      </c>
      <c r="K184" s="154">
        <f t="shared" si="314"/>
        <v>656.11833810329188</v>
      </c>
      <c r="L184" s="115"/>
      <c r="M184" s="300">
        <v>2017</v>
      </c>
      <c r="N184" s="150">
        <f t="shared" si="201"/>
        <v>3649.5731320371442</v>
      </c>
      <c r="O184" s="151">
        <f t="shared" si="221"/>
        <v>2673.0298827653733</v>
      </c>
      <c r="P184" s="151">
        <f t="shared" si="222"/>
        <v>8708.482583544077</v>
      </c>
      <c r="Q184" s="151">
        <f t="shared" si="223"/>
        <v>18316.549170087455</v>
      </c>
      <c r="R184" s="151">
        <f t="shared" si="224"/>
        <v>27445.384239270155</v>
      </c>
      <c r="S184" s="151">
        <f t="shared" si="225"/>
        <v>17021.330210879431</v>
      </c>
      <c r="T184" s="151">
        <f t="shared" si="226"/>
        <v>19725.396789135342</v>
      </c>
      <c r="U184" s="151">
        <f t="shared" si="227"/>
        <v>16019.042868961531</v>
      </c>
      <c r="V184" s="152">
        <f t="shared" si="228"/>
        <v>25377.164482324479</v>
      </c>
      <c r="W184" s="263">
        <f t="shared" si="315"/>
        <v>138935.95335900498</v>
      </c>
      <c r="X184" s="265">
        <f t="shared" si="316"/>
        <v>153150.49074716479</v>
      </c>
      <c r="Y184" s="307">
        <v>35000</v>
      </c>
      <c r="Z184">
        <v>164954</v>
      </c>
      <c r="AA184" s="296">
        <f t="shared" si="231"/>
        <v>11803.509252835211</v>
      </c>
      <c r="AB184" s="294"/>
      <c r="AC184" s="257">
        <v>2017</v>
      </c>
      <c r="AD184" s="394">
        <f>[6]rankings!$M39</f>
        <v>90268.599999999991</v>
      </c>
      <c r="AE184" s="333">
        <f t="shared" si="290"/>
        <v>81891.13671414314</v>
      </c>
      <c r="AF184" s="203">
        <f t="shared" si="286"/>
        <v>-57044.816644861843</v>
      </c>
      <c r="AG184" s="204">
        <f t="shared" si="287"/>
        <v>-0.52862229556926899</v>
      </c>
      <c r="AH184" s="205">
        <f t="shared" si="288"/>
        <v>0.2794415313729236</v>
      </c>
      <c r="AI184" s="436">
        <v>0</v>
      </c>
      <c r="AJ184"/>
      <c r="AK184"/>
      <c r="AL184" s="296"/>
      <c r="AM184" s="307"/>
      <c r="AN184" s="460">
        <f t="shared" ref="AN184:AO184" si="338">B184*B350</f>
        <v>14.156877961141197</v>
      </c>
      <c r="AO184" s="151">
        <f t="shared" si="338"/>
        <v>9.9108844006639671</v>
      </c>
      <c r="AP184" s="151">
        <f t="shared" si="234"/>
        <v>31.271494667686568</v>
      </c>
      <c r="AQ184" s="151">
        <f t="shared" si="235"/>
        <v>60.370720025378432</v>
      </c>
      <c r="AR184" s="151">
        <f t="shared" si="236"/>
        <v>70.686619257833385</v>
      </c>
      <c r="AS184" s="151">
        <f t="shared" si="237"/>
        <v>42.854353299550404</v>
      </c>
      <c r="AT184" s="151">
        <f t="shared" si="238"/>
        <v>48.148026507667517</v>
      </c>
      <c r="AU184" s="151">
        <f t="shared" si="239"/>
        <v>36.946625248511566</v>
      </c>
      <c r="AV184" s="451">
        <f t="shared" si="240"/>
        <v>54.464739331615277</v>
      </c>
      <c r="AW184" s="145">
        <f t="shared" si="318"/>
        <v>368.8103407000483</v>
      </c>
      <c r="AX184" s="307">
        <f t="shared" si="308"/>
        <v>2017</v>
      </c>
      <c r="AY184" s="151">
        <f t="shared" si="319"/>
        <v>18.922857845529258</v>
      </c>
      <c r="AZ184" s="151">
        <f t="shared" si="320"/>
        <v>10.362282800562244</v>
      </c>
      <c r="BA184" s="151">
        <f t="shared" si="321"/>
        <v>28.136553962855775</v>
      </c>
      <c r="BB184" s="151">
        <f t="shared" si="322"/>
        <v>53.749004244160226</v>
      </c>
      <c r="BC184" s="151">
        <f t="shared" si="323"/>
        <v>75.769979184461334</v>
      </c>
      <c r="BD184" s="151">
        <f t="shared" si="324"/>
        <v>42.854353299550404</v>
      </c>
      <c r="BE184" s="151">
        <f t="shared" si="325"/>
        <v>48.148026507667517</v>
      </c>
      <c r="BF184" s="151">
        <f t="shared" si="326"/>
        <v>36.946625248511566</v>
      </c>
      <c r="BG184" s="151">
        <f t="shared" si="327"/>
        <v>54.464739331615277</v>
      </c>
      <c r="BH184" s="201">
        <f t="shared" si="328"/>
        <v>369.35442242491365</v>
      </c>
      <c r="BI184" s="307">
        <f t="shared" si="309"/>
        <v>2017</v>
      </c>
      <c r="BJ184" s="155">
        <f t="shared" si="329"/>
        <v>3.8385252252606764E-2</v>
      </c>
      <c r="BK184" s="156">
        <f t="shared" si="330"/>
        <v>2.6872577330266458E-2</v>
      </c>
      <c r="BL184" s="156">
        <f t="shared" si="331"/>
        <v>8.4790178627663609E-2</v>
      </c>
      <c r="BM184" s="156">
        <f t="shared" si="332"/>
        <v>0.16369042123598604</v>
      </c>
      <c r="BN184" s="156">
        <f t="shared" si="333"/>
        <v>0.19166116417360021</v>
      </c>
      <c r="BO184" s="156">
        <f t="shared" si="334"/>
        <v>0.1161961815338677</v>
      </c>
      <c r="BP184" s="156">
        <f t="shared" si="335"/>
        <v>0.13054955676209221</v>
      </c>
      <c r="BQ184" s="156">
        <f t="shared" si="336"/>
        <v>0.10017784528053697</v>
      </c>
      <c r="BR184" s="152">
        <f t="shared" si="337"/>
        <v>0.1476768228033801</v>
      </c>
      <c r="BS184" s="145"/>
      <c r="BT184" s="294"/>
      <c r="BU184" s="145"/>
      <c r="BV184" s="300"/>
      <c r="BW184" s="302"/>
      <c r="BX184" s="302"/>
      <c r="BY184" s="302"/>
      <c r="BZ184" s="302"/>
      <c r="CA184" s="302"/>
      <c r="CB184" s="302"/>
      <c r="CC184" s="302"/>
      <c r="CD184" s="302"/>
      <c r="CE184" s="302"/>
      <c r="CF184" s="145"/>
      <c r="CG184" s="145"/>
      <c r="CH184" s="294"/>
      <c r="CI184" s="145"/>
      <c r="CJ184" s="294"/>
      <c r="CK184" s="292"/>
      <c r="CL184" s="292"/>
      <c r="CM184" s="292"/>
    </row>
    <row r="185" spans="1:91" s="3" customFormat="1" ht="11.25" customHeight="1">
      <c r="A185" s="300">
        <v>2018</v>
      </c>
      <c r="B185" s="364">
        <f>MEDIAN(B173:B182)</f>
        <v>239.41399999999999</v>
      </c>
      <c r="C185" s="385">
        <f t="shared" ref="C185" si="339">B$263*(B184-(B48+N94*$X94))</f>
        <v>160.16779180512282</v>
      </c>
      <c r="D185" s="385">
        <f t="shared" ref="D185" si="340">C$263*(C184-(C48+O94*$X94))</f>
        <v>34.988408118245161</v>
      </c>
      <c r="E185" s="385">
        <f t="shared" ref="E185" si="341">D$263*(D184-(D48+P94*$X94))</f>
        <v>45.15855060495074</v>
      </c>
      <c r="F185" s="385">
        <f t="shared" ref="F185" si="342">E$263*(E184-(E48+Q94*$X94))</f>
        <v>53.33526662800837</v>
      </c>
      <c r="G185" s="385">
        <f t="shared" ref="G185" si="343">F$263*(F184-(F48+R94*$X94))</f>
        <v>51.66385669964567</v>
      </c>
      <c r="H185" s="385">
        <f t="shared" ref="H185" si="344">G$263*(G184-(G48+S94*$X94))</f>
        <v>28.388732726170286</v>
      </c>
      <c r="I185" s="385">
        <f t="shared" ref="I185" si="345">H$263*(H184-(H48+T94*$X94))</f>
        <v>31.597217289108112</v>
      </c>
      <c r="J185" s="420">
        <f t="shared" ref="J185" si="346">I$263*(I184-(I48+U94*$X94))+J$263*(J184-(J48+V94*$X94))</f>
        <v>59.140405393559369</v>
      </c>
      <c r="K185" s="364">
        <f t="shared" ref="K185" si="347">SUM(B185:J185)</f>
        <v>703.85422926481044</v>
      </c>
      <c r="L185" s="303" t="s">
        <v>133</v>
      </c>
      <c r="M185" s="300">
        <v>2018</v>
      </c>
      <c r="N185" s="419">
        <f t="shared" ref="N185" si="348">N49*B307*B185</f>
        <v>4418.9339913429922</v>
      </c>
      <c r="O185" s="385">
        <f t="shared" ref="O185" si="349">O49*C307*C185</f>
        <v>9109.1314933788926</v>
      </c>
      <c r="P185" s="385">
        <f t="shared" ref="P185" si="350">P49*D307*D185</f>
        <v>4778.6456185050092</v>
      </c>
      <c r="Q185" s="385">
        <f t="shared" ref="Q185" si="351">Q49*E307*E185</f>
        <v>10960.731972814416</v>
      </c>
      <c r="R185" s="385">
        <f t="shared" ref="R185" si="352">R49*F307*F185</f>
        <v>19893.312948737825</v>
      </c>
      <c r="S185" s="385">
        <f t="shared" ref="S185" si="353">S49*G307*G185</f>
        <v>20745.397268694371</v>
      </c>
      <c r="T185" s="385">
        <f t="shared" ref="T185" si="354">T49*H307*H185</f>
        <v>11755.620293404327</v>
      </c>
      <c r="U185" s="385">
        <f t="shared" ref="U185" si="355">U49*I307*I185</f>
        <v>14029.775800759515</v>
      </c>
      <c r="V185" s="420">
        <f t="shared" ref="V185" si="356">V49*J307*J185</f>
        <v>28371.532659379234</v>
      </c>
      <c r="W185" s="386">
        <f t="shared" ref="W185" si="357">SUM(N185:V185)</f>
        <v>124063.08204701656</v>
      </c>
      <c r="X185" s="421">
        <f t="shared" ref="X185" si="358">W185*2204.62/2000</f>
        <v>136755.97597124681</v>
      </c>
      <c r="Y185" s="7" t="s">
        <v>134</v>
      </c>
      <c r="Z185" s="12"/>
      <c r="AA185" s="7"/>
      <c r="AB185" s="7"/>
      <c r="AC185" s="307"/>
      <c r="AD185" s="294"/>
      <c r="AE185" s="130"/>
      <c r="AF185" s="296"/>
      <c r="AG185" s="128"/>
      <c r="AH185" s="294"/>
      <c r="AI185" s="294"/>
      <c r="AJ185" s="7"/>
      <c r="AK185" s="7"/>
      <c r="AL185" s="7"/>
      <c r="AM185" s="6"/>
      <c r="AN185" s="464">
        <f t="shared" ref="AN185" si="359">B185*B351</f>
        <v>16.004206178084978</v>
      </c>
      <c r="AO185" s="385">
        <f t="shared" ref="AO185" si="360">C185*C351</f>
        <v>33.791725457493442</v>
      </c>
      <c r="AP185" s="385">
        <f t="shared" ref="AP185" si="361">D185*D351</f>
        <v>17.47726834794852</v>
      </c>
      <c r="AQ185" s="385">
        <f t="shared" ref="AQ185" si="362">E185*E351</f>
        <v>35.601991552809629</v>
      </c>
      <c r="AR185" s="385">
        <f t="shared" ref="AR185" si="363">F185*F351</f>
        <v>49.757037361338121</v>
      </c>
      <c r="AS185" s="385">
        <f t="shared" ref="AS185" si="364">G185*G351</f>
        <v>51.66385669964567</v>
      </c>
      <c r="AT185" s="385">
        <f t="shared" ref="AT185" si="365">H185*H351</f>
        <v>28.388732726170286</v>
      </c>
      <c r="AU185" s="385">
        <f t="shared" ref="AU185" si="366">I185*I351</f>
        <v>31.597217289108112</v>
      </c>
      <c r="AV185" s="453">
        <f t="shared" ref="AV185" si="367">J185*J351</f>
        <v>59.140405393559369</v>
      </c>
      <c r="AW185" s="465">
        <f t="shared" ref="AW185" si="368">SUM(AN185:AV185)</f>
        <v>323.42244100615812</v>
      </c>
      <c r="AX185" s="307">
        <f t="shared" si="308"/>
        <v>2018</v>
      </c>
      <c r="AY185" s="385">
        <f t="shared" si="319"/>
        <v>21.392097838924265</v>
      </c>
      <c r="AZ185" s="385">
        <f t="shared" si="320"/>
        <v>35.330794039535682</v>
      </c>
      <c r="BA185" s="385">
        <f t="shared" si="321"/>
        <v>15.725187082391027</v>
      </c>
      <c r="BB185" s="385">
        <f t="shared" si="322"/>
        <v>31.697014616822539</v>
      </c>
      <c r="BC185" s="385">
        <f t="shared" si="323"/>
        <v>53.33526662800837</v>
      </c>
      <c r="BD185" s="385">
        <f t="shared" si="324"/>
        <v>51.66385669964567</v>
      </c>
      <c r="BE185" s="385">
        <f t="shared" si="325"/>
        <v>28.388732726170286</v>
      </c>
      <c r="BF185" s="385">
        <f t="shared" si="326"/>
        <v>31.597217289108112</v>
      </c>
      <c r="BG185" s="385">
        <f t="shared" si="327"/>
        <v>59.140405393559369</v>
      </c>
      <c r="BH185" s="362">
        <f t="shared" si="328"/>
        <v>328.27057231416535</v>
      </c>
      <c r="BI185" s="363" t="s">
        <v>138</v>
      </c>
      <c r="BJ185" s="6"/>
      <c r="BK185" s="6"/>
      <c r="BL185" s="6"/>
      <c r="BM185" s="6"/>
      <c r="BN185" s="6"/>
      <c r="BO185" s="6"/>
      <c r="BP185" s="6"/>
      <c r="BQ185" s="6"/>
      <c r="BR185" s="6"/>
      <c r="BS185" s="7"/>
      <c r="BT185" s="7"/>
      <c r="BU185" s="7"/>
      <c r="BV185" s="16"/>
      <c r="BW185" s="21"/>
      <c r="BX185" s="21"/>
      <c r="BY185" s="21"/>
      <c r="BZ185" s="21"/>
      <c r="CA185" s="21"/>
      <c r="CB185" s="21"/>
      <c r="CC185" s="21"/>
      <c r="CD185" s="21"/>
      <c r="CE185" s="21"/>
      <c r="CF185" s="145"/>
      <c r="CG185" s="145"/>
      <c r="CH185" s="7"/>
      <c r="CI185" s="145"/>
      <c r="CJ185" s="7"/>
      <c r="CK185" s="5"/>
      <c r="CL185" s="5"/>
      <c r="CM185" s="5"/>
    </row>
    <row r="186" spans="1:91" s="3" customFormat="1" ht="11.25" customHeight="1" thickBot="1">
      <c r="A186" s="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7"/>
      <c r="M186" s="25"/>
      <c r="N186" s="380"/>
      <c r="O186" s="380"/>
      <c r="P186" s="380"/>
      <c r="Q186" s="380"/>
      <c r="R186" s="380"/>
      <c r="S186" s="380"/>
      <c r="T186" s="380"/>
      <c r="U186" s="380"/>
      <c r="V186" s="380"/>
      <c r="X186" s="129"/>
      <c r="Y186" s="292" t="s">
        <v>137</v>
      </c>
      <c r="Z186" s="12"/>
      <c r="AA186" s="7"/>
      <c r="AB186" s="7"/>
      <c r="AC186" s="25"/>
      <c r="AD186" s="7"/>
      <c r="AE186" s="130"/>
      <c r="AF186" s="12"/>
      <c r="AG186" s="128"/>
      <c r="AH186" s="7"/>
      <c r="AI186" s="7"/>
      <c r="AJ186" s="7"/>
      <c r="AK186" s="7"/>
      <c r="AL186" s="7"/>
      <c r="AM186" s="7"/>
      <c r="AN186" s="294"/>
      <c r="AO186" s="294"/>
      <c r="AP186" s="294"/>
      <c r="AQ186" s="294"/>
      <c r="AR186" s="294"/>
      <c r="AS186" s="294"/>
      <c r="AT186" s="294"/>
      <c r="AU186" s="294"/>
      <c r="AV186" s="294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6" t="s">
        <v>136</v>
      </c>
      <c r="BH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5"/>
      <c r="CL186" s="5"/>
      <c r="CM186" s="5"/>
    </row>
    <row r="187" spans="1:91" ht="22.9" customHeight="1">
      <c r="A187" s="11"/>
      <c r="B187" s="70"/>
      <c r="K187" s="7"/>
      <c r="L187" s="379" t="s">
        <v>139</v>
      </c>
      <c r="M187" s="327"/>
      <c r="N187" s="357" t="s">
        <v>140</v>
      </c>
      <c r="O187" s="357" t="s">
        <v>141</v>
      </c>
      <c r="P187" s="357" t="s">
        <v>142</v>
      </c>
      <c r="Q187" s="357" t="s">
        <v>143</v>
      </c>
      <c r="R187" s="357" t="s">
        <v>144</v>
      </c>
      <c r="S187" s="357" t="s">
        <v>145</v>
      </c>
      <c r="T187" s="357" t="s">
        <v>146</v>
      </c>
      <c r="U187" s="357" t="s">
        <v>147</v>
      </c>
      <c r="V187" s="358" t="s">
        <v>156</v>
      </c>
      <c r="W187" s="370"/>
      <c r="X187" s="328"/>
      <c r="Y187" s="294"/>
      <c r="Z187" s="293"/>
      <c r="AA187" s="293"/>
      <c r="AB187" s="293"/>
      <c r="AC187" s="293"/>
      <c r="AD187" s="293"/>
      <c r="AE187" s="293"/>
      <c r="AF187" s="293"/>
      <c r="AG187" s="143"/>
      <c r="AH187" s="308"/>
      <c r="AI187" s="308"/>
      <c r="AJ187" s="294"/>
      <c r="AK187" s="294"/>
      <c r="AL187" s="293"/>
      <c r="AM187" s="293"/>
      <c r="AN187" s="294"/>
      <c r="AO187" s="294"/>
      <c r="AP187" s="294"/>
      <c r="AQ187" s="294"/>
      <c r="AR187" s="294"/>
      <c r="AS187" s="294"/>
      <c r="AT187" s="294"/>
      <c r="AU187" s="294"/>
      <c r="AV187" s="294"/>
      <c r="AW187" s="293"/>
      <c r="AX187" s="293"/>
      <c r="AY187" s="293"/>
      <c r="AZ187" s="293"/>
      <c r="BA187" s="293"/>
      <c r="BB187" s="293"/>
      <c r="BC187" s="293"/>
      <c r="BD187" s="293"/>
      <c r="BE187" s="293"/>
      <c r="BF187" s="293"/>
      <c r="BG187" s="293"/>
      <c r="BH187" s="293"/>
    </row>
    <row r="188" spans="1:91" ht="11.25" customHeight="1">
      <c r="A188" s="7"/>
      <c r="B188" s="7"/>
      <c r="C188" s="7"/>
      <c r="D188" s="7"/>
      <c r="E188" s="7"/>
      <c r="G188" s="7"/>
      <c r="K188" s="71"/>
      <c r="L188" s="329"/>
      <c r="M188" s="160"/>
      <c r="N188" s="330"/>
      <c r="O188" s="330"/>
      <c r="P188" s="205"/>
      <c r="Q188" s="205"/>
      <c r="R188" s="205"/>
      <c r="S188" s="205"/>
      <c r="T188" s="205"/>
      <c r="U188" s="205"/>
      <c r="V188" s="331"/>
      <c r="W188" s="331"/>
      <c r="X188" s="160"/>
      <c r="Y188" s="294"/>
      <c r="Z188" s="293"/>
      <c r="AA188" s="293"/>
      <c r="AB188" s="293"/>
      <c r="AC188" s="53"/>
      <c r="AD188" s="131"/>
      <c r="AE188" s="132" t="s">
        <v>42</v>
      </c>
      <c r="AF188" s="133"/>
      <c r="AG188" s="134"/>
      <c r="AH188" s="294"/>
      <c r="AI188" s="77">
        <f>SUMPRODUCT(AH147:AH184,AI147:AI184)</f>
        <v>0.47056975002861473</v>
      </c>
      <c r="AJ188" s="294"/>
      <c r="AK188" s="294"/>
      <c r="AL188" s="293"/>
      <c r="AM188" s="293"/>
      <c r="AN188" s="293"/>
      <c r="AO188" s="293"/>
      <c r="AP188" s="293"/>
      <c r="AQ188" s="293"/>
      <c r="AR188" s="293"/>
      <c r="AS188" s="293"/>
      <c r="AT188" s="293"/>
      <c r="AU188" s="293"/>
      <c r="AV188" s="293"/>
      <c r="AW188" s="293"/>
      <c r="AX188" s="293"/>
      <c r="AY188" s="293"/>
      <c r="AZ188" s="293"/>
      <c r="BA188" s="293"/>
      <c r="BB188" s="293"/>
      <c r="BC188" s="293"/>
      <c r="BD188" s="293"/>
      <c r="BE188" s="293"/>
      <c r="BF188" s="293"/>
      <c r="BG188" s="293"/>
      <c r="BH188" s="293"/>
    </row>
    <row r="189" spans="1:91" ht="11.25" customHeight="1">
      <c r="A189" s="7"/>
      <c r="B189" s="7"/>
      <c r="C189" s="7"/>
      <c r="D189" s="7"/>
      <c r="E189" s="7"/>
      <c r="G189" s="7"/>
      <c r="H189" s="7"/>
      <c r="K189" s="71"/>
      <c r="L189" s="335" t="s">
        <v>149</v>
      </c>
      <c r="M189" s="350"/>
      <c r="N189" s="330">
        <f>N185/$W$185</f>
        <v>3.561844441095164E-2</v>
      </c>
      <c r="O189" s="330">
        <f t="shared" ref="O189:V189" si="369">O185/$W$185</f>
        <v>7.3423385451014164E-2</v>
      </c>
      <c r="P189" s="330">
        <f t="shared" si="369"/>
        <v>3.8517869616474881E-2</v>
      </c>
      <c r="Q189" s="330">
        <f t="shared" si="369"/>
        <v>8.8348054811830279E-2</v>
      </c>
      <c r="R189" s="330">
        <f t="shared" si="369"/>
        <v>0.16034836972048458</v>
      </c>
      <c r="S189" s="330">
        <f t="shared" si="369"/>
        <v>0.16721652345241936</v>
      </c>
      <c r="T189" s="330">
        <f t="shared" si="369"/>
        <v>9.4755185019095883E-2</v>
      </c>
      <c r="U189" s="330">
        <f t="shared" si="369"/>
        <v>0.11308582351228876</v>
      </c>
      <c r="V189" s="332">
        <f t="shared" si="369"/>
        <v>0.22868634400544063</v>
      </c>
      <c r="W189" s="371">
        <f t="shared" ref="W189" si="370">SUM(N189:V189)</f>
        <v>1.0000000000000002</v>
      </c>
      <c r="X189" s="294" t="s">
        <v>157</v>
      </c>
      <c r="Y189" s="294"/>
      <c r="Z189" s="293"/>
      <c r="AA189" s="293"/>
      <c r="AB189" s="293"/>
      <c r="AC189" s="53"/>
      <c r="AD189" s="131"/>
      <c r="AE189" s="135"/>
      <c r="AF189" s="296"/>
      <c r="AG189" s="128"/>
      <c r="AH189" s="294"/>
      <c r="AI189" s="79"/>
      <c r="AJ189" s="294"/>
      <c r="AK189" s="294"/>
      <c r="AL189" s="293"/>
      <c r="AM189" s="293"/>
      <c r="AN189" s="293"/>
      <c r="AO189" s="293"/>
      <c r="AP189" s="293"/>
      <c r="AQ189" s="293"/>
      <c r="AR189" s="293"/>
      <c r="AS189" s="293"/>
      <c r="AT189" s="293"/>
      <c r="AU189" s="293"/>
      <c r="AV189" s="293"/>
      <c r="AW189" s="293"/>
      <c r="AX189" s="293"/>
      <c r="AY189" s="293"/>
      <c r="AZ189" s="293"/>
      <c r="BA189" s="293"/>
      <c r="BB189" s="293"/>
      <c r="BC189" s="293"/>
      <c r="BD189" s="293"/>
      <c r="BE189" s="293"/>
      <c r="BF189" s="293"/>
      <c r="BG189" s="293"/>
      <c r="BH189" s="293"/>
    </row>
    <row r="190" spans="1:91" ht="11.25" customHeight="1">
      <c r="A190" s="7"/>
      <c r="B190" s="7"/>
      <c r="C190" s="7"/>
      <c r="D190" s="7"/>
      <c r="E190" s="7"/>
      <c r="F190" s="7"/>
      <c r="G190" s="72"/>
      <c r="H190" s="7"/>
      <c r="K190" s="22"/>
      <c r="L190" s="351"/>
      <c r="M190" s="352"/>
      <c r="N190" s="333"/>
      <c r="O190" s="333"/>
      <c r="P190" s="333"/>
      <c r="Q190" s="333"/>
      <c r="R190" s="333"/>
      <c r="S190" s="333"/>
      <c r="T190" s="333"/>
      <c r="U190" s="333"/>
      <c r="V190" s="334"/>
      <c r="W190" s="372"/>
      <c r="X190" s="160"/>
      <c r="Y190" s="294"/>
      <c r="Z190" s="294"/>
      <c r="AA190" s="294"/>
      <c r="AB190" s="293"/>
      <c r="AC190" s="294"/>
      <c r="AD190" s="294"/>
      <c r="AE190" s="63" t="s">
        <v>26</v>
      </c>
      <c r="AF190" s="308"/>
      <c r="AG190" s="308"/>
      <c r="AH190" s="308"/>
      <c r="AI190" s="80">
        <f>COUNTIF(AI147:AI184,"&gt;0")</f>
        <v>18</v>
      </c>
      <c r="AJ190" s="294"/>
      <c r="AK190" s="294"/>
      <c r="AL190" s="293"/>
      <c r="AM190" s="293"/>
      <c r="AN190" s="293"/>
      <c r="AO190" s="293"/>
      <c r="AP190" s="293"/>
      <c r="AQ190" s="293"/>
      <c r="AR190" s="293"/>
      <c r="AS190" s="293"/>
      <c r="AT190" s="293"/>
      <c r="AU190" s="293"/>
      <c r="AV190" s="293"/>
      <c r="AW190" s="293"/>
      <c r="AX190" s="293"/>
      <c r="AY190" s="293"/>
      <c r="AZ190" s="293"/>
      <c r="BA190" s="293"/>
      <c r="BB190" s="293"/>
      <c r="BC190" s="293"/>
      <c r="BD190" s="293"/>
      <c r="BE190" s="293"/>
      <c r="BF190" s="293"/>
      <c r="BG190" s="293"/>
      <c r="BH190" s="293"/>
    </row>
    <row r="191" spans="1:91" ht="11.25" customHeight="1">
      <c r="H191" s="7"/>
      <c r="I191" s="7"/>
      <c r="J191" s="7"/>
      <c r="K191" s="73"/>
      <c r="L191" s="335" t="s">
        <v>148</v>
      </c>
      <c r="M191" s="336"/>
      <c r="N191" s="193">
        <f t="shared" ref="N191:V191" si="371">N185/N49</f>
        <v>21.392097838924261</v>
      </c>
      <c r="O191" s="193">
        <f t="shared" si="371"/>
        <v>35.330794039535682</v>
      </c>
      <c r="P191" s="193">
        <f t="shared" si="371"/>
        <v>15.725187082391027</v>
      </c>
      <c r="Q191" s="193">
        <f t="shared" si="371"/>
        <v>31.697014616822539</v>
      </c>
      <c r="R191" s="193">
        <f t="shared" si="371"/>
        <v>53.33526662800837</v>
      </c>
      <c r="S191" s="193">
        <f t="shared" si="371"/>
        <v>51.66385669964567</v>
      </c>
      <c r="T191" s="193">
        <f t="shared" si="371"/>
        <v>28.388732726170286</v>
      </c>
      <c r="U191" s="193">
        <f t="shared" si="371"/>
        <v>31.597217289108112</v>
      </c>
      <c r="V191" s="367">
        <f t="shared" si="371"/>
        <v>59.140405393559369</v>
      </c>
      <c r="W191" s="378">
        <f>SUM(N191:V191)</f>
        <v>328.27057231416535</v>
      </c>
      <c r="X191" s="160" t="s">
        <v>175</v>
      </c>
      <c r="Y191" s="294"/>
      <c r="Z191" s="293"/>
      <c r="AA191" s="294"/>
      <c r="AB191" s="294"/>
      <c r="AC191" s="294"/>
      <c r="AD191" s="294"/>
      <c r="AE191" s="294"/>
      <c r="AF191" s="294"/>
      <c r="AG191" s="294"/>
      <c r="AH191" s="294"/>
      <c r="AI191" s="294"/>
      <c r="AJ191" s="294"/>
      <c r="AK191" s="294"/>
      <c r="AL191" s="293"/>
      <c r="AM191" s="293"/>
      <c r="AN191" s="293"/>
      <c r="AO191" s="293"/>
      <c r="AP191" s="293"/>
      <c r="AQ191" s="293"/>
      <c r="AR191" s="293"/>
      <c r="AS191" s="293"/>
      <c r="AT191" s="293"/>
      <c r="AU191" s="293"/>
      <c r="AV191" s="293"/>
      <c r="AW191" s="293"/>
      <c r="AX191" s="293"/>
      <c r="AY191" s="293"/>
      <c r="AZ191" s="293"/>
      <c r="BA191" s="293"/>
      <c r="BB191" s="293"/>
      <c r="BC191" s="293"/>
      <c r="BD191" s="293"/>
      <c r="BE191" s="293"/>
      <c r="BF191" s="293"/>
      <c r="BG191" s="293"/>
      <c r="BH191" s="293"/>
    </row>
    <row r="192" spans="1:91" ht="11.25" customHeight="1">
      <c r="A192" s="7"/>
      <c r="B192" s="7"/>
      <c r="C192" s="7"/>
      <c r="H192" s="7"/>
      <c r="K192" s="73"/>
      <c r="L192" s="166"/>
      <c r="M192" s="294"/>
      <c r="N192" s="259"/>
      <c r="O192" s="259"/>
      <c r="P192" s="259"/>
      <c r="Q192" s="259"/>
      <c r="R192" s="259"/>
      <c r="S192" s="259"/>
      <c r="T192" s="259"/>
      <c r="U192" s="259"/>
      <c r="V192" s="260"/>
      <c r="W192" s="377"/>
      <c r="X192" s="294"/>
      <c r="Y192" s="294"/>
      <c r="Z192" s="293"/>
      <c r="AA192" s="294"/>
      <c r="AB192" s="294"/>
      <c r="AC192" s="294"/>
      <c r="AD192" s="294"/>
      <c r="AE192" s="294"/>
      <c r="AF192" s="294"/>
      <c r="AG192" s="294"/>
      <c r="AH192" s="294"/>
      <c r="AI192" s="294"/>
      <c r="AJ192" s="294"/>
      <c r="AK192" s="294"/>
      <c r="AL192" s="293"/>
      <c r="AM192" s="293"/>
      <c r="AN192" s="293"/>
      <c r="AO192" s="293"/>
      <c r="AP192" s="293"/>
      <c r="AQ192" s="293"/>
      <c r="AR192" s="293"/>
      <c r="AS192" s="293"/>
      <c r="AT192" s="293"/>
      <c r="AU192" s="293"/>
      <c r="AV192" s="293"/>
      <c r="AW192" s="293"/>
      <c r="AX192" s="293"/>
      <c r="AY192" s="293"/>
      <c r="AZ192" s="293"/>
      <c r="BA192" s="293"/>
      <c r="BB192" s="293"/>
      <c r="BC192" s="293"/>
      <c r="BD192" s="293"/>
      <c r="BE192" s="293"/>
      <c r="BF192" s="293"/>
      <c r="BG192" s="293"/>
      <c r="BH192" s="293"/>
    </row>
    <row r="193" spans="1:60" ht="11.25" customHeight="1" thickBot="1">
      <c r="A193" s="244" t="s">
        <v>43</v>
      </c>
      <c r="B193" s="245"/>
      <c r="C193" s="245"/>
      <c r="D193" s="245"/>
      <c r="E193" s="245"/>
      <c r="F193" s="245"/>
      <c r="G193" s="246"/>
      <c r="H193" s="7"/>
      <c r="I193" s="7"/>
      <c r="K193" s="7"/>
      <c r="L193" s="337" t="s">
        <v>150</v>
      </c>
      <c r="M193" s="336"/>
      <c r="N193" s="365">
        <f t="shared" ref="N193:V193" si="372">N191/$W$191</f>
        <v>6.5166053990521403E-2</v>
      </c>
      <c r="O193" s="365">
        <f t="shared" si="372"/>
        <v>0.10762705225286838</v>
      </c>
      <c r="P193" s="365">
        <f t="shared" si="372"/>
        <v>4.7903127507090477E-2</v>
      </c>
      <c r="Q193" s="365">
        <f t="shared" si="372"/>
        <v>9.6557587825714358E-2</v>
      </c>
      <c r="R193" s="365">
        <f t="shared" si="372"/>
        <v>0.16247349328944669</v>
      </c>
      <c r="S193" s="365">
        <f t="shared" si="372"/>
        <v>0.15738193142150347</v>
      </c>
      <c r="T193" s="365">
        <f t="shared" si="372"/>
        <v>8.6479675975954878E-2</v>
      </c>
      <c r="U193" s="365">
        <f t="shared" si="372"/>
        <v>9.6253578462307532E-2</v>
      </c>
      <c r="V193" s="366">
        <f t="shared" si="372"/>
        <v>0.18015749927459268</v>
      </c>
      <c r="W193" s="373">
        <f>SUM(N193:V193)</f>
        <v>0.99999999999999989</v>
      </c>
      <c r="X193" s="160" t="s">
        <v>135</v>
      </c>
      <c r="Y193" s="307"/>
      <c r="Z193" s="293"/>
      <c r="AA193" s="294"/>
      <c r="AB193" s="294"/>
      <c r="AC193" s="294"/>
      <c r="AD193" s="294"/>
      <c r="AE193" s="294"/>
      <c r="AF193" s="294"/>
      <c r="AG193" s="294"/>
      <c r="AH193" s="294"/>
      <c r="AI193" s="294"/>
      <c r="AJ193" s="294"/>
      <c r="AK193" s="294"/>
      <c r="AL193" s="293"/>
      <c r="AM193" s="293"/>
      <c r="AN193" s="293"/>
      <c r="AO193" s="293"/>
      <c r="AP193" s="293"/>
      <c r="AQ193" s="293"/>
      <c r="AR193" s="293"/>
      <c r="AS193" s="293"/>
      <c r="AT193" s="293"/>
      <c r="AU193" s="293"/>
      <c r="AV193" s="293"/>
      <c r="AW193" s="293"/>
      <c r="AX193" s="293"/>
      <c r="AY193" s="293"/>
      <c r="AZ193" s="293"/>
      <c r="BA193" s="293"/>
      <c r="BB193" s="293"/>
      <c r="BC193" s="293"/>
      <c r="BD193" s="293"/>
      <c r="BE193" s="293"/>
      <c r="BF193" s="293"/>
      <c r="BG193" s="293"/>
      <c r="BH193" s="293"/>
    </row>
    <row r="194" spans="1:60" ht="11.25" customHeight="1">
      <c r="A194" s="122"/>
      <c r="B194" s="30"/>
      <c r="C194" s="30"/>
      <c r="D194" s="167" t="s">
        <v>44</v>
      </c>
      <c r="E194" s="30"/>
      <c r="F194" s="30" t="s">
        <v>45</v>
      </c>
      <c r="G194" s="124"/>
      <c r="H194" s="7"/>
      <c r="I194" s="7"/>
      <c r="K194" s="7"/>
      <c r="L194" s="166"/>
      <c r="M194" s="294"/>
      <c r="N194" s="375"/>
      <c r="O194" s="375"/>
      <c r="P194" s="375"/>
      <c r="Q194" s="375"/>
      <c r="R194" s="375"/>
      <c r="S194" s="375"/>
      <c r="T194" s="375"/>
      <c r="U194" s="375"/>
      <c r="V194" s="376"/>
      <c r="W194" s="373"/>
      <c r="X194" s="294"/>
      <c r="Y194" s="120"/>
      <c r="Z194" s="293"/>
      <c r="AA194" s="294"/>
      <c r="AB194" s="294"/>
      <c r="AC194" s="294"/>
      <c r="AD194" s="294"/>
      <c r="AE194" s="294"/>
      <c r="AF194" s="294"/>
      <c r="AG194" s="294"/>
      <c r="AH194" s="294"/>
      <c r="AI194" s="294"/>
      <c r="AJ194" s="294"/>
      <c r="AK194" s="294"/>
      <c r="AL194" s="293"/>
      <c r="AM194" s="293"/>
      <c r="AN194" s="293"/>
      <c r="AO194" s="293"/>
      <c r="AP194" s="293"/>
      <c r="AQ194" s="293"/>
      <c r="AR194" s="293"/>
      <c r="AS194" s="293"/>
      <c r="AT194" s="293"/>
      <c r="AU194" s="293"/>
      <c r="AV194" s="293"/>
      <c r="AW194" s="293"/>
      <c r="AX194" s="293"/>
      <c r="AY194" s="293"/>
      <c r="AZ194" s="293"/>
      <c r="BA194" s="293"/>
      <c r="BB194" s="293"/>
      <c r="BC194" s="293"/>
      <c r="BD194" s="293"/>
      <c r="BE194" s="293"/>
      <c r="BF194" s="293"/>
      <c r="BG194" s="293"/>
      <c r="BH194" s="293"/>
    </row>
    <row r="195" spans="1:60" ht="11.25" customHeight="1">
      <c r="A195" s="166"/>
      <c r="B195" s="7"/>
      <c r="C195" s="136" t="s">
        <v>46</v>
      </c>
      <c r="D195" s="136" t="s">
        <v>47</v>
      </c>
      <c r="E195" s="136" t="s">
        <v>24</v>
      </c>
      <c r="F195" s="136" t="s">
        <v>48</v>
      </c>
      <c r="G195" s="211" t="s">
        <v>49</v>
      </c>
      <c r="H195" s="7"/>
      <c r="I195" s="7"/>
      <c r="K195" s="7"/>
      <c r="L195" s="337" t="s">
        <v>173</v>
      </c>
      <c r="M195" s="336"/>
      <c r="N195" s="368">
        <f>N$185/N$191</f>
        <v>206.56852004960754</v>
      </c>
      <c r="O195" s="368">
        <f t="shared" ref="O195:V196" si="373">O$185/O$191</f>
        <v>257.82413730032897</v>
      </c>
      <c r="P195" s="368">
        <f t="shared" si="373"/>
        <v>303.88481825161296</v>
      </c>
      <c r="Q195" s="368">
        <f t="shared" si="373"/>
        <v>345.79698136610102</v>
      </c>
      <c r="R195" s="368">
        <f t="shared" si="373"/>
        <v>372.98609731316299</v>
      </c>
      <c r="S195" s="368">
        <f t="shared" si="373"/>
        <v>401.545656749947</v>
      </c>
      <c r="T195" s="368">
        <f t="shared" si="373"/>
        <v>414.09457783113203</v>
      </c>
      <c r="U195" s="368">
        <f t="shared" si="373"/>
        <v>444.019347412461</v>
      </c>
      <c r="V195" s="369">
        <f t="shared" si="373"/>
        <v>479.73179200541983</v>
      </c>
      <c r="W195" s="339">
        <f>SUMPRODUCT(N140:V140,N49:V49)</f>
        <v>377.92934399335758</v>
      </c>
      <c r="X195" s="340" t="s">
        <v>176</v>
      </c>
      <c r="Y195" s="120"/>
      <c r="Z195" s="293"/>
      <c r="AA195" s="294"/>
      <c r="AB195" s="294"/>
      <c r="AC195" s="294"/>
      <c r="AD195" s="294"/>
      <c r="AE195" s="294"/>
      <c r="AF195" s="294"/>
      <c r="AG195" s="294"/>
      <c r="AH195" s="294"/>
      <c r="AI195" s="294"/>
      <c r="AJ195" s="294"/>
      <c r="AK195" s="294"/>
      <c r="AL195" s="293"/>
      <c r="AM195" s="293"/>
      <c r="AN195" s="293"/>
      <c r="AO195" s="293"/>
      <c r="AP195" s="293"/>
      <c r="AQ195" s="293"/>
      <c r="AR195" s="293"/>
      <c r="AS195" s="293"/>
      <c r="AT195" s="293"/>
      <c r="AU195" s="293"/>
      <c r="AV195" s="293"/>
      <c r="AW195" s="293"/>
      <c r="AX195" s="293"/>
      <c r="AY195" s="293"/>
      <c r="AZ195" s="293"/>
      <c r="BA195" s="293"/>
      <c r="BB195" s="293"/>
      <c r="BC195" s="293"/>
      <c r="BD195" s="293"/>
      <c r="BE195" s="293"/>
      <c r="BF195" s="293"/>
      <c r="BG195" s="293"/>
      <c r="BH195" s="293"/>
    </row>
    <row r="196" spans="1:60" ht="11.25" customHeight="1">
      <c r="A196" s="166" t="s">
        <v>50</v>
      </c>
      <c r="B196" s="7"/>
      <c r="C196" s="136">
        <f>AI190</f>
        <v>18</v>
      </c>
      <c r="D196" s="82">
        <f>AI188</f>
        <v>0.47056975002861473</v>
      </c>
      <c r="E196" s="66">
        <v>0.25</v>
      </c>
      <c r="F196" s="82">
        <f>D196*E196</f>
        <v>0.11764243750715368</v>
      </c>
      <c r="G196" s="229">
        <f>F196/C196</f>
        <v>6.5356909726196491E-3</v>
      </c>
      <c r="H196" s="7"/>
      <c r="I196" s="7"/>
      <c r="K196" s="7"/>
      <c r="L196" s="287" t="s">
        <v>174</v>
      </c>
      <c r="M196" s="294"/>
      <c r="N196" s="368">
        <f>N$185/N$191</f>
        <v>206.56852004960754</v>
      </c>
      <c r="O196" s="368">
        <f t="shared" si="373"/>
        <v>257.82413730032897</v>
      </c>
      <c r="P196" s="368">
        <f t="shared" si="373"/>
        <v>303.88481825161296</v>
      </c>
      <c r="Q196" s="368">
        <f t="shared" si="373"/>
        <v>345.79698136610102</v>
      </c>
      <c r="R196" s="368">
        <f t="shared" si="373"/>
        <v>372.98609731316299</v>
      </c>
      <c r="S196" s="368">
        <f t="shared" si="373"/>
        <v>401.545656749947</v>
      </c>
      <c r="T196" s="368">
        <f t="shared" si="373"/>
        <v>414.09457783113203</v>
      </c>
      <c r="U196" s="368">
        <f t="shared" si="373"/>
        <v>444.019347412461</v>
      </c>
      <c r="V196" s="369">
        <f t="shared" si="373"/>
        <v>479.73179200541983</v>
      </c>
      <c r="W196" s="339">
        <f>SUMPRODUCT(N95:V95,N49:V49)</f>
        <v>380.62119063946426</v>
      </c>
      <c r="X196" s="7" t="s">
        <v>177</v>
      </c>
      <c r="Y196" s="120"/>
      <c r="Z196" s="293"/>
      <c r="AA196" s="294"/>
      <c r="AB196" s="294"/>
      <c r="AC196" s="294"/>
      <c r="AD196" s="294"/>
      <c r="AE196" s="294"/>
      <c r="AF196" s="294"/>
      <c r="AG196" s="294"/>
      <c r="AH196" s="294"/>
      <c r="AI196" s="294"/>
      <c r="AJ196" s="294"/>
      <c r="AK196" s="294"/>
      <c r="AL196" s="293"/>
      <c r="AM196" s="293"/>
      <c r="AN196" s="293"/>
      <c r="AO196" s="293"/>
      <c r="AP196" s="293"/>
      <c r="AQ196" s="293"/>
      <c r="AR196" s="293"/>
      <c r="AS196" s="293"/>
      <c r="AT196" s="293"/>
      <c r="AU196" s="293"/>
      <c r="AV196" s="293"/>
      <c r="AW196" s="293"/>
      <c r="AX196" s="293"/>
      <c r="AY196" s="293"/>
      <c r="AZ196" s="293"/>
      <c r="BA196" s="293"/>
      <c r="BB196" s="293"/>
      <c r="BC196" s="293"/>
      <c r="BD196" s="293"/>
      <c r="BE196" s="293"/>
      <c r="BF196" s="293"/>
      <c r="BG196" s="293"/>
      <c r="BH196" s="293"/>
    </row>
    <row r="197" spans="1:60" ht="11.25" customHeight="1">
      <c r="A197" s="166" t="s">
        <v>29</v>
      </c>
      <c r="B197" s="7"/>
      <c r="C197" s="137">
        <f>AJ142</f>
        <v>270</v>
      </c>
      <c r="D197" s="82">
        <f>AK141</f>
        <v>0.34507680986682676</v>
      </c>
      <c r="E197" s="66">
        <v>0.5</v>
      </c>
      <c r="F197" s="82">
        <f>D197*E197</f>
        <v>0.17253840493341338</v>
      </c>
      <c r="G197" s="229">
        <f>F197/C197</f>
        <v>6.3903112938301252E-4</v>
      </c>
      <c r="H197" s="433"/>
      <c r="I197" s="7"/>
      <c r="K197" s="7"/>
      <c r="L197" s="337"/>
      <c r="M197" s="159"/>
      <c r="N197" s="359" t="s">
        <v>153</v>
      </c>
      <c r="O197" s="360"/>
      <c r="P197" s="360"/>
      <c r="Q197" s="359" t="s">
        <v>154</v>
      </c>
      <c r="R197" s="360"/>
      <c r="S197" s="359" t="s">
        <v>155</v>
      </c>
      <c r="T197" s="360"/>
      <c r="U197" s="360"/>
      <c r="V197" s="361" t="s">
        <v>156</v>
      </c>
      <c r="W197" s="339"/>
      <c r="X197" s="342"/>
      <c r="Y197" s="120"/>
      <c r="Z197" s="293"/>
      <c r="AA197" s="294"/>
      <c r="AB197" s="294"/>
      <c r="AC197" s="294"/>
      <c r="AD197" s="294"/>
      <c r="AE197" s="294"/>
      <c r="AF197" s="294"/>
      <c r="AG197" s="294"/>
      <c r="AH197" s="294"/>
      <c r="AI197" s="294"/>
      <c r="AJ197" s="294"/>
      <c r="AK197" s="294"/>
      <c r="AL197" s="293"/>
      <c r="AM197" s="293"/>
      <c r="AN197" s="293"/>
      <c r="AO197" s="293"/>
      <c r="AP197" s="293"/>
      <c r="AQ197" s="293"/>
      <c r="AR197" s="293"/>
      <c r="AS197" s="293"/>
      <c r="AT197" s="293"/>
      <c r="AU197" s="293"/>
      <c r="AV197" s="293"/>
      <c r="AW197" s="293"/>
      <c r="AX197" s="293"/>
      <c r="AY197" s="293"/>
      <c r="AZ197" s="293"/>
      <c r="BA197" s="293"/>
      <c r="BB197" s="293"/>
      <c r="BC197" s="293"/>
      <c r="BD197" s="293"/>
      <c r="BE197" s="293"/>
      <c r="BF197" s="293"/>
      <c r="BG197" s="293"/>
      <c r="BH197" s="293"/>
    </row>
    <row r="198" spans="1:60" ht="11.25" customHeight="1">
      <c r="A198" s="108" t="s">
        <v>14</v>
      </c>
      <c r="B198" s="7"/>
      <c r="C198" s="137">
        <f>AJ97</f>
        <v>333</v>
      </c>
      <c r="D198" s="82">
        <f>AK96</f>
        <v>0.4435503901919135</v>
      </c>
      <c r="E198" s="66">
        <v>1</v>
      </c>
      <c r="F198" s="82">
        <f>D198*E198</f>
        <v>0.4435503901919135</v>
      </c>
      <c r="G198" s="229">
        <f>F198/C198</f>
        <v>1.33198315372947E-3</v>
      </c>
      <c r="H198" s="78"/>
      <c r="I198" s="7"/>
      <c r="K198" s="7"/>
      <c r="L198" s="337"/>
      <c r="M198" s="353" t="s">
        <v>152</v>
      </c>
      <c r="N198" s="330">
        <f>N189+O189+P189</f>
        <v>0.14755969947844069</v>
      </c>
      <c r="O198" s="343"/>
      <c r="P198" s="341"/>
      <c r="Q198" s="330">
        <f>Q189+R189</f>
        <v>0.24869642453231486</v>
      </c>
      <c r="R198" s="330"/>
      <c r="S198" s="330">
        <f>S189+T189+U189</f>
        <v>0.37505753198380398</v>
      </c>
      <c r="T198" s="341"/>
      <c r="U198" s="343"/>
      <c r="V198" s="344">
        <f>V189</f>
        <v>0.22868634400544063</v>
      </c>
      <c r="W198" s="374">
        <f>SUM(N198:V198)</f>
        <v>1</v>
      </c>
      <c r="X198" s="342"/>
      <c r="Y198" s="120"/>
      <c r="Z198" s="293"/>
      <c r="AA198" s="294"/>
      <c r="AB198" s="294"/>
      <c r="AC198" s="294"/>
      <c r="AD198" s="294"/>
      <c r="AE198" s="294"/>
      <c r="AF198" s="294"/>
      <c r="AG198" s="294"/>
      <c r="AH198" s="294"/>
      <c r="AI198" s="294"/>
      <c r="AJ198" s="294"/>
      <c r="AK198" s="294"/>
      <c r="AL198" s="293"/>
      <c r="AM198" s="293"/>
      <c r="AN198" s="293"/>
      <c r="AO198" s="293"/>
      <c r="AP198" s="293"/>
      <c r="AQ198" s="293"/>
      <c r="AR198" s="293"/>
      <c r="AS198" s="293"/>
      <c r="AT198" s="293"/>
      <c r="AU198" s="293"/>
      <c r="AV198" s="293"/>
      <c r="AW198" s="293"/>
      <c r="AX198" s="293"/>
      <c r="AY198" s="293"/>
      <c r="AZ198" s="293"/>
      <c r="BA198" s="293"/>
      <c r="BB198" s="293"/>
      <c r="BC198" s="293"/>
      <c r="BD198" s="293"/>
      <c r="BE198" s="293"/>
      <c r="BF198" s="293"/>
      <c r="BG198" s="293"/>
      <c r="BH198" s="293"/>
    </row>
    <row r="199" spans="1:60" ht="11.25" customHeight="1">
      <c r="A199" s="108"/>
      <c r="B199" s="7"/>
      <c r="C199" s="136"/>
      <c r="D199" s="82"/>
      <c r="E199" s="136"/>
      <c r="F199" s="136"/>
      <c r="G199" s="211"/>
      <c r="H199" s="78"/>
      <c r="I199" s="53"/>
      <c r="K199" s="7"/>
      <c r="L199" s="354"/>
      <c r="M199" s="353" t="s">
        <v>151</v>
      </c>
      <c r="N199" s="330">
        <f>N193+O193+P193</f>
        <v>0.22069623375048025</v>
      </c>
      <c r="O199" s="341"/>
      <c r="P199" s="341"/>
      <c r="Q199" s="330">
        <f>Q193+R193</f>
        <v>0.25903108111516104</v>
      </c>
      <c r="R199" s="330"/>
      <c r="S199" s="330">
        <f>S193+T193+U193</f>
        <v>0.34011518585976586</v>
      </c>
      <c r="T199" s="341"/>
      <c r="U199" s="343"/>
      <c r="V199" s="344">
        <f>V193</f>
        <v>0.18015749927459268</v>
      </c>
      <c r="W199" s="374">
        <f>SUM(N199:V199)</f>
        <v>0.99999999999999978</v>
      </c>
      <c r="X199" s="342"/>
      <c r="Y199" s="120"/>
      <c r="Z199" s="293"/>
      <c r="AA199" s="294"/>
      <c r="AB199" s="294"/>
      <c r="AC199" s="294"/>
      <c r="AD199" s="294"/>
      <c r="AE199" s="294"/>
      <c r="AF199" s="294"/>
      <c r="AG199" s="294"/>
      <c r="AH199" s="294"/>
      <c r="AI199" s="294"/>
      <c r="AJ199" s="294"/>
      <c r="AK199" s="294"/>
      <c r="AL199" s="293"/>
      <c r="AM199" s="293"/>
      <c r="AN199" s="293"/>
      <c r="AO199" s="293"/>
      <c r="AP199" s="293"/>
      <c r="AQ199" s="293"/>
      <c r="AR199" s="293"/>
      <c r="AS199" s="293"/>
      <c r="AT199" s="293"/>
      <c r="AU199" s="293"/>
      <c r="AV199" s="293"/>
      <c r="AW199" s="293"/>
      <c r="AX199" s="293"/>
      <c r="AY199" s="293"/>
      <c r="AZ199" s="293"/>
      <c r="BA199" s="293"/>
      <c r="BB199" s="293"/>
      <c r="BC199" s="293"/>
      <c r="BD199" s="293"/>
      <c r="BE199" s="293"/>
      <c r="BF199" s="293"/>
      <c r="BG199" s="293"/>
      <c r="BH199" s="293"/>
    </row>
    <row r="200" spans="1:60" ht="11.25" customHeight="1" thickBot="1">
      <c r="A200" s="44" t="s">
        <v>16</v>
      </c>
      <c r="B200" s="45"/>
      <c r="C200" s="226">
        <f>+SUM(C196:C198)</f>
        <v>621</v>
      </c>
      <c r="D200" s="45"/>
      <c r="E200" s="45"/>
      <c r="F200" s="227">
        <f>+SUM(F196:F198)</f>
        <v>0.73373123263248052</v>
      </c>
      <c r="G200" s="228"/>
      <c r="H200" s="81"/>
      <c r="K200" s="7"/>
      <c r="L200" s="354"/>
      <c r="M200" s="336"/>
      <c r="N200" s="341"/>
      <c r="O200" s="341"/>
      <c r="P200" s="341"/>
      <c r="Q200" s="341"/>
      <c r="R200" s="341"/>
      <c r="S200" s="341"/>
      <c r="T200" s="341"/>
      <c r="U200" s="341"/>
      <c r="V200" s="344"/>
      <c r="W200" s="346"/>
      <c r="X200" s="342"/>
      <c r="Y200" s="294"/>
      <c r="Z200" s="293"/>
      <c r="AA200" s="293"/>
      <c r="AB200" s="294"/>
      <c r="AC200" s="294"/>
      <c r="AD200" s="294"/>
      <c r="AE200" s="294"/>
      <c r="AF200" s="294"/>
      <c r="AG200" s="294"/>
      <c r="AH200" s="294"/>
      <c r="AI200" s="294"/>
      <c r="AJ200" s="294"/>
      <c r="AK200" s="294"/>
      <c r="AL200" s="293"/>
      <c r="AM200" s="293"/>
      <c r="AN200" s="293"/>
      <c r="AO200" s="293"/>
      <c r="AP200" s="293"/>
      <c r="AQ200" s="293"/>
      <c r="AR200" s="293"/>
      <c r="AS200" s="293"/>
      <c r="AT200" s="293"/>
      <c r="AU200" s="293"/>
      <c r="AV200" s="293"/>
      <c r="AW200" s="293"/>
      <c r="AX200" s="293"/>
      <c r="AY200" s="293"/>
      <c r="AZ200" s="293"/>
      <c r="BA200" s="293"/>
      <c r="BB200" s="293"/>
      <c r="BC200" s="293"/>
      <c r="BD200" s="293"/>
      <c r="BE200" s="293"/>
      <c r="BF200" s="293"/>
      <c r="BG200" s="293"/>
      <c r="BH200" s="293"/>
    </row>
    <row r="201" spans="1:60" ht="11.25" customHeight="1">
      <c r="A201" s="75"/>
      <c r="B201" s="7"/>
      <c r="C201" s="7"/>
      <c r="D201" s="81"/>
      <c r="E201" s="7"/>
      <c r="F201" s="7"/>
      <c r="G201" s="7"/>
      <c r="H201" s="7"/>
      <c r="K201" s="81"/>
      <c r="L201" s="354"/>
      <c r="M201" s="336"/>
      <c r="N201" s="345"/>
      <c r="O201" s="345"/>
      <c r="P201" s="345"/>
      <c r="Q201" s="345"/>
      <c r="R201" s="345"/>
      <c r="S201" s="345"/>
      <c r="T201" s="345"/>
      <c r="U201" s="345"/>
      <c r="V201" s="346"/>
      <c r="W201" s="346"/>
      <c r="X201" s="347"/>
      <c r="Y201" s="120"/>
      <c r="Z201" s="293"/>
      <c r="AA201" s="294"/>
      <c r="AB201" s="294"/>
      <c r="AC201" s="294"/>
      <c r="AD201" s="294"/>
      <c r="AE201" s="294"/>
      <c r="AF201" s="294"/>
      <c r="AG201" s="294"/>
      <c r="AH201" s="294"/>
      <c r="AI201" s="294"/>
      <c r="AJ201" s="294"/>
      <c r="AK201" s="294"/>
      <c r="AL201" s="293"/>
      <c r="AM201" s="293"/>
      <c r="AN201" s="293"/>
      <c r="AO201" s="293"/>
      <c r="AP201" s="293"/>
      <c r="AQ201" s="293"/>
      <c r="AR201" s="293"/>
      <c r="AS201" s="293"/>
      <c r="AT201" s="293"/>
      <c r="AU201" s="293"/>
      <c r="AV201" s="293"/>
      <c r="AW201" s="293"/>
      <c r="AX201" s="293"/>
      <c r="AY201" s="293"/>
      <c r="AZ201" s="293"/>
      <c r="BA201" s="293"/>
      <c r="BB201" s="293"/>
      <c r="BC201" s="293"/>
      <c r="BD201" s="293"/>
      <c r="BE201" s="293"/>
      <c r="BF201" s="293"/>
      <c r="BG201" s="293"/>
      <c r="BH201" s="293"/>
    </row>
    <row r="202" spans="1:60" ht="11.25" customHeight="1" thickBot="1">
      <c r="A202" s="75"/>
      <c r="B202" s="7"/>
      <c r="C202" s="7"/>
      <c r="D202" s="81"/>
      <c r="E202" s="7"/>
      <c r="F202" s="7"/>
      <c r="G202" s="7"/>
      <c r="H202" s="7"/>
      <c r="I202" s="82"/>
      <c r="J202" s="7"/>
      <c r="K202" s="7"/>
      <c r="L202" s="355"/>
      <c r="M202" s="356"/>
      <c r="N202" s="348"/>
      <c r="O202" s="348"/>
      <c r="P202" s="348"/>
      <c r="Q202" s="348"/>
      <c r="R202" s="348"/>
      <c r="S202" s="348"/>
      <c r="T202" s="348"/>
      <c r="U202" s="348"/>
      <c r="V202" s="349"/>
      <c r="W202" s="349"/>
      <c r="X202" s="347"/>
      <c r="Y202" s="120"/>
      <c r="Z202" s="293"/>
      <c r="AA202" s="294"/>
      <c r="AB202" s="294"/>
      <c r="AC202" s="294"/>
      <c r="AD202" s="294"/>
      <c r="AE202" s="294"/>
      <c r="AF202" s="294"/>
      <c r="AG202" s="294"/>
      <c r="AH202" s="294"/>
      <c r="AI202" s="294"/>
      <c r="AJ202" s="294"/>
      <c r="AK202" s="294"/>
      <c r="AL202" s="293"/>
      <c r="AM202" s="293"/>
      <c r="AN202" s="293"/>
      <c r="AO202" s="293"/>
      <c r="AP202" s="293"/>
      <c r="AQ202" s="293"/>
      <c r="AR202" s="293"/>
      <c r="AS202" s="293"/>
      <c r="AT202" s="293"/>
      <c r="AU202" s="293"/>
    </row>
    <row r="203" spans="1:60" ht="11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5"/>
      <c r="N203" s="83"/>
      <c r="O203" s="83"/>
      <c r="P203" s="83"/>
      <c r="Q203" s="83"/>
      <c r="R203" s="83"/>
      <c r="S203" s="83"/>
      <c r="T203" s="83"/>
      <c r="U203" s="83"/>
      <c r="V203" s="83"/>
      <c r="W203" s="297"/>
      <c r="X203" s="120"/>
      <c r="Y203" s="120"/>
      <c r="Z203" s="293"/>
      <c r="AA203" s="294"/>
      <c r="AB203" s="65"/>
      <c r="AC203" s="294"/>
      <c r="AD203" s="294"/>
      <c r="AE203" s="294"/>
      <c r="AF203" s="294"/>
      <c r="AG203" s="294"/>
      <c r="AH203" s="294"/>
      <c r="AI203" s="294"/>
      <c r="AJ203" s="294"/>
      <c r="AK203" s="294"/>
      <c r="AL203" s="293"/>
      <c r="AM203" s="293"/>
      <c r="AN203" s="293"/>
      <c r="AO203" s="293"/>
      <c r="AP203" s="293"/>
      <c r="AQ203" s="293"/>
      <c r="AR203" s="293"/>
      <c r="AS203" s="293"/>
      <c r="AT203" s="293"/>
      <c r="AU203" s="293"/>
    </row>
    <row r="204" spans="1:60" ht="11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5"/>
      <c r="N204" s="84"/>
      <c r="O204" s="84"/>
      <c r="P204" s="84"/>
      <c r="Q204" s="84"/>
      <c r="R204" s="84"/>
      <c r="S204" s="84"/>
      <c r="T204" s="84"/>
      <c r="U204" s="84"/>
      <c r="V204" s="84"/>
      <c r="W204" s="138"/>
      <c r="X204" s="294"/>
      <c r="Y204" s="294"/>
      <c r="Z204" s="294"/>
      <c r="AA204" s="294"/>
      <c r="AB204" s="294"/>
      <c r="AC204" s="294"/>
      <c r="AD204" s="294"/>
      <c r="AE204" s="294"/>
      <c r="AF204" s="294"/>
      <c r="AG204" s="294"/>
      <c r="AH204" s="294"/>
      <c r="AI204" s="294"/>
      <c r="AJ204" s="294"/>
      <c r="AK204" s="294"/>
      <c r="AL204" s="293"/>
      <c r="AM204" s="293"/>
      <c r="AN204" s="293"/>
      <c r="AO204" s="293"/>
      <c r="AP204" s="293"/>
      <c r="AQ204" s="293"/>
      <c r="AR204" s="293"/>
      <c r="AS204" s="293"/>
      <c r="AT204" s="293"/>
      <c r="AU204" s="293"/>
    </row>
    <row r="205" spans="1:60" ht="11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M205" s="75"/>
      <c r="N205" s="76"/>
      <c r="O205" s="76"/>
      <c r="P205" s="75"/>
      <c r="Q205" s="75"/>
      <c r="R205" s="75"/>
      <c r="S205" s="75"/>
      <c r="T205" s="75"/>
      <c r="U205" s="75"/>
      <c r="V205" s="75"/>
      <c r="W205" s="7"/>
      <c r="Z205" s="7"/>
      <c r="AA205" s="7"/>
      <c r="AB205" s="7"/>
      <c r="AC205" s="7"/>
      <c r="AD205" s="100"/>
      <c r="AE205" s="7"/>
      <c r="AF205" s="7"/>
      <c r="AG205" s="7"/>
      <c r="AH205" s="7"/>
      <c r="AI205" s="7"/>
      <c r="AJ205" s="7"/>
      <c r="AK205" s="7"/>
    </row>
    <row r="206" spans="1:60" ht="11.25" customHeight="1">
      <c r="A206" s="10"/>
      <c r="B206" s="65"/>
      <c r="C206" s="65"/>
      <c r="D206" s="65"/>
      <c r="E206" s="65"/>
      <c r="F206" s="65"/>
      <c r="G206" s="65"/>
      <c r="M206" s="85"/>
      <c r="N206" s="85"/>
      <c r="O206" s="85"/>
      <c r="P206" s="85"/>
      <c r="Q206" s="85"/>
      <c r="R206" s="85"/>
      <c r="S206" s="85"/>
      <c r="T206" s="85"/>
      <c r="U206" s="85"/>
      <c r="V206" s="85"/>
    </row>
    <row r="207" spans="1:60" ht="11.25" customHeight="1">
      <c r="A207" s="234" t="s">
        <v>51</v>
      </c>
      <c r="B207" s="7"/>
      <c r="C207" s="7"/>
      <c r="D207" s="7"/>
      <c r="E207" s="7"/>
      <c r="F207" s="7"/>
      <c r="G207" s="7"/>
      <c r="H207" s="7"/>
      <c r="M207" s="273"/>
      <c r="N207" s="88"/>
      <c r="O207" s="88"/>
      <c r="P207" s="88"/>
      <c r="Q207" s="88"/>
      <c r="R207" s="88"/>
      <c r="S207" s="88"/>
      <c r="T207" s="88"/>
      <c r="U207" s="88"/>
      <c r="V207" s="88"/>
      <c r="W207" s="294"/>
      <c r="X207" s="294"/>
      <c r="Y207" s="294"/>
      <c r="Z207" s="234"/>
      <c r="AA207" s="294"/>
      <c r="AB207" s="294"/>
      <c r="AC207" s="294"/>
      <c r="AD207" s="294"/>
      <c r="AE207" s="294"/>
      <c r="AF207" s="294"/>
      <c r="AG207" s="294"/>
      <c r="AH207" s="294"/>
      <c r="AI207" s="294"/>
      <c r="AJ207" s="295"/>
      <c r="AK207" s="294"/>
      <c r="AL207" s="294"/>
      <c r="AM207" s="294"/>
      <c r="AN207" s="294"/>
      <c r="AO207" s="294"/>
      <c r="AP207" s="294"/>
      <c r="AQ207" s="294"/>
      <c r="AR207" s="294"/>
      <c r="AS207" s="294"/>
      <c r="AT207" s="294"/>
      <c r="AU207" s="294"/>
    </row>
    <row r="208" spans="1:60" ht="11.25" customHeight="1">
      <c r="A208" s="16" t="s">
        <v>52</v>
      </c>
      <c r="B208" s="7"/>
      <c r="C208" s="7"/>
      <c r="D208" s="7"/>
      <c r="E208" s="7"/>
      <c r="F208" s="7"/>
      <c r="G208" s="7"/>
      <c r="H208" s="7"/>
      <c r="M208" s="472"/>
      <c r="N208" s="473"/>
      <c r="O208" s="473"/>
      <c r="P208" s="473"/>
      <c r="Q208" s="473"/>
      <c r="R208" s="473"/>
      <c r="S208" s="473"/>
      <c r="T208" s="473"/>
      <c r="U208" s="88"/>
      <c r="V208" s="88"/>
      <c r="W208" s="294"/>
      <c r="X208" s="294"/>
      <c r="Y208" s="294"/>
      <c r="Z208" s="300"/>
      <c r="AA208" s="294"/>
      <c r="AB208" s="294"/>
      <c r="AC208" s="294"/>
      <c r="AD208" s="294"/>
      <c r="AE208" s="294"/>
      <c r="AF208" s="294"/>
      <c r="AG208" s="294"/>
      <c r="AH208" s="294"/>
      <c r="AI208" s="294"/>
      <c r="AJ208" s="295"/>
      <c r="AK208" s="294"/>
      <c r="AL208" s="294"/>
      <c r="AM208" s="294"/>
      <c r="AN208" s="294"/>
      <c r="AO208" s="294"/>
      <c r="AP208" s="294"/>
      <c r="AQ208" s="294"/>
      <c r="AR208" s="294"/>
      <c r="AS208" s="294"/>
      <c r="AT208" s="294"/>
      <c r="AU208" s="294"/>
    </row>
    <row r="209" spans="1:47" ht="11.25" customHeight="1">
      <c r="A209" s="7" t="s">
        <v>98</v>
      </c>
      <c r="B209" s="7"/>
      <c r="C209" s="7"/>
      <c r="D209" s="7"/>
      <c r="E209" s="7"/>
      <c r="F209" s="7"/>
      <c r="G209" s="7"/>
      <c r="H209" s="7"/>
      <c r="I209" s="7"/>
      <c r="J209" s="7"/>
      <c r="L209" s="7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294"/>
      <c r="X209" s="294"/>
      <c r="Y209" s="294"/>
      <c r="Z209" s="294"/>
      <c r="AA209" s="294"/>
      <c r="AB209" s="294"/>
      <c r="AC209" s="294"/>
      <c r="AD209" s="294"/>
      <c r="AE209" s="294"/>
      <c r="AF209" s="294"/>
      <c r="AG209" s="294"/>
      <c r="AH209" s="294"/>
      <c r="AI209" s="294"/>
      <c r="AJ209" s="294"/>
      <c r="AK209" s="294"/>
      <c r="AL209" s="294"/>
      <c r="AM209" s="294"/>
      <c r="AN209" s="294"/>
      <c r="AO209" s="294"/>
      <c r="AP209" s="294"/>
      <c r="AQ209" s="294"/>
      <c r="AR209" s="294"/>
      <c r="AS209" s="294"/>
      <c r="AT209" s="294"/>
      <c r="AU209" s="294"/>
    </row>
    <row r="210" spans="1:47" ht="11.25" customHeight="1">
      <c r="A210" s="16" t="s">
        <v>53</v>
      </c>
      <c r="B210" s="7"/>
      <c r="C210" s="7"/>
      <c r="D210" s="7"/>
      <c r="E210" s="7"/>
      <c r="F210" s="7"/>
      <c r="G210" s="7"/>
      <c r="H210" s="7"/>
      <c r="I210" s="7"/>
      <c r="J210" s="7"/>
      <c r="K210" s="233"/>
      <c r="L210" s="7"/>
      <c r="M210" s="231"/>
      <c r="N210" s="88"/>
      <c r="O210" s="88"/>
      <c r="P210" s="88"/>
      <c r="Q210" s="88"/>
      <c r="R210" s="88"/>
      <c r="S210" s="88"/>
      <c r="T210" s="88"/>
      <c r="U210" s="88"/>
      <c r="V210" s="88"/>
      <c r="W210" s="294"/>
      <c r="X210" s="294"/>
      <c r="Y210" s="294"/>
      <c r="Z210" s="300"/>
      <c r="AA210" s="294"/>
      <c r="AB210" s="294"/>
      <c r="AC210" s="294"/>
      <c r="AD210" s="294"/>
      <c r="AE210" s="294"/>
      <c r="AF210" s="294"/>
      <c r="AG210" s="294"/>
      <c r="AH210" s="294"/>
      <c r="AI210" s="294"/>
      <c r="AJ210" s="294"/>
      <c r="AK210" s="294"/>
      <c r="AL210" s="294"/>
      <c r="AM210" s="294"/>
      <c r="AN210" s="294"/>
      <c r="AO210" s="294"/>
      <c r="AP210" s="294"/>
      <c r="AQ210" s="294"/>
      <c r="AR210" s="294"/>
      <c r="AS210" s="294"/>
      <c r="AT210" s="294"/>
      <c r="AU210" s="294"/>
    </row>
    <row r="211" spans="1:47" ht="11.25" customHeight="1" thickBot="1">
      <c r="A211" s="27"/>
      <c r="B211" s="7"/>
      <c r="C211" s="7"/>
      <c r="D211" s="7"/>
      <c r="E211" s="146" t="s">
        <v>8</v>
      </c>
      <c r="F211" s="7"/>
      <c r="G211" s="7"/>
      <c r="H211" s="7"/>
      <c r="I211" s="10"/>
      <c r="J211" s="7"/>
      <c r="K211" s="86"/>
      <c r="L211" s="7"/>
      <c r="M211" s="88"/>
      <c r="N211" s="90"/>
      <c r="O211" s="88"/>
      <c r="P211" s="88"/>
      <c r="Q211" s="232"/>
      <c r="R211" s="88"/>
      <c r="S211" s="88"/>
      <c r="T211" s="88"/>
      <c r="U211" s="87"/>
      <c r="V211" s="88"/>
      <c r="W211" s="294"/>
      <c r="X211" s="294"/>
      <c r="Y211" s="294"/>
      <c r="Z211" s="294"/>
      <c r="AA211" s="294"/>
      <c r="AB211" s="294"/>
      <c r="AC211" s="294"/>
      <c r="AD211" s="146"/>
      <c r="AE211" s="294"/>
      <c r="AF211" s="294"/>
      <c r="AG211" s="294"/>
      <c r="AH211" s="295"/>
      <c r="AI211" s="294"/>
      <c r="AJ211" s="294"/>
      <c r="AK211" s="294"/>
      <c r="AL211" s="294"/>
      <c r="AM211" s="294"/>
      <c r="AN211" s="294"/>
      <c r="AO211" s="294"/>
      <c r="AP211" s="294"/>
      <c r="AQ211" s="294"/>
      <c r="AR211" s="294"/>
      <c r="AS211" s="294"/>
      <c r="AT211" s="294"/>
      <c r="AU211" s="294"/>
    </row>
    <row r="212" spans="1:47" ht="11.25" customHeight="1" thickBot="1">
      <c r="A212" s="176" t="s">
        <v>9</v>
      </c>
      <c r="B212" s="179">
        <f>first_age</f>
        <v>4</v>
      </c>
      <c r="C212" s="179">
        <f t="shared" ref="C212:I212" si="374">B212+1</f>
        <v>5</v>
      </c>
      <c r="D212" s="179">
        <f t="shared" si="374"/>
        <v>6</v>
      </c>
      <c r="E212" s="179">
        <f t="shared" si="374"/>
        <v>7</v>
      </c>
      <c r="F212" s="179">
        <f t="shared" si="374"/>
        <v>8</v>
      </c>
      <c r="G212" s="179">
        <f t="shared" si="374"/>
        <v>9</v>
      </c>
      <c r="H212" s="179">
        <f t="shared" si="374"/>
        <v>10</v>
      </c>
      <c r="I212" s="179">
        <f t="shared" si="374"/>
        <v>11</v>
      </c>
      <c r="J212" s="164" t="s">
        <v>162</v>
      </c>
      <c r="K212" s="174"/>
      <c r="L212" s="7"/>
      <c r="M212" s="232"/>
      <c r="N212" s="90"/>
      <c r="O212" s="90"/>
      <c r="P212" s="90"/>
      <c r="Q212" s="90"/>
      <c r="R212" s="90"/>
      <c r="S212" s="90"/>
      <c r="T212" s="90"/>
      <c r="U212" s="90"/>
      <c r="V212" s="90"/>
      <c r="W212" s="140"/>
      <c r="X212" s="140"/>
      <c r="Y212" s="140"/>
      <c r="Z212" s="175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307"/>
      <c r="AK212" s="307"/>
      <c r="AL212" s="307"/>
      <c r="AM212" s="294"/>
      <c r="AN212" s="294"/>
      <c r="AO212" s="294"/>
      <c r="AP212" s="294"/>
      <c r="AQ212" s="294"/>
      <c r="AR212" s="294"/>
      <c r="AS212" s="294"/>
      <c r="AT212" s="294"/>
      <c r="AU212" s="294"/>
    </row>
    <row r="213" spans="1:47" ht="11.25" customHeight="1" thickBot="1">
      <c r="A213" s="148">
        <v>1980</v>
      </c>
      <c r="B213" s="268">
        <f>'ADMB parameters'!B3</f>
        <v>90.264899999999997</v>
      </c>
      <c r="C213" s="274">
        <f>'ADMB parameters'!B5</f>
        <v>15.128500000000001</v>
      </c>
      <c r="D213" s="274">
        <f>'ADMB parameters'!C5</f>
        <v>168.68899999999999</v>
      </c>
      <c r="E213" s="274">
        <f>'ADMB parameters'!D5</f>
        <v>101.754</v>
      </c>
      <c r="F213" s="274">
        <f>'ADMB parameters'!E5</f>
        <v>19.453700000000001</v>
      </c>
      <c r="G213" s="274">
        <f>'ADMB parameters'!F5</f>
        <v>1.0000100000000001</v>
      </c>
      <c r="H213" s="274">
        <f>'ADMB parameters'!G5</f>
        <v>1.03146</v>
      </c>
      <c r="I213" s="274">
        <f>'ADMB parameters'!H5</f>
        <v>1.0000100000000001</v>
      </c>
      <c r="J213" s="274">
        <f>'ADMB parameters'!I5</f>
        <v>1.17746</v>
      </c>
      <c r="K213" s="174"/>
      <c r="L213" s="7"/>
      <c r="M213" s="90"/>
      <c r="N213" s="238"/>
      <c r="O213" s="238"/>
      <c r="P213" s="238"/>
      <c r="Q213" s="238"/>
      <c r="R213" s="238"/>
      <c r="S213" s="238"/>
      <c r="T213" s="238"/>
      <c r="U213" s="238"/>
      <c r="V213" s="238"/>
      <c r="W213" s="140"/>
      <c r="X213" s="140"/>
      <c r="Y213" s="140"/>
      <c r="Z213" s="307"/>
      <c r="AA213" s="163"/>
      <c r="AB213" s="163"/>
      <c r="AC213" s="163"/>
      <c r="AD213" s="163"/>
      <c r="AE213" s="163"/>
      <c r="AF213" s="294"/>
      <c r="AG213" s="294"/>
      <c r="AH213" s="294"/>
      <c r="AI213" s="294"/>
      <c r="AJ213" s="307"/>
      <c r="AK213" s="307"/>
      <c r="AL213" s="307"/>
      <c r="AM213" s="294"/>
      <c r="AN213" s="294"/>
      <c r="AO213" s="294"/>
      <c r="AP213" s="294"/>
      <c r="AQ213" s="294"/>
      <c r="AR213" s="294"/>
      <c r="AS213" s="294"/>
      <c r="AT213" s="294"/>
      <c r="AU213" s="294"/>
    </row>
    <row r="214" spans="1:47" ht="11.25" customHeight="1">
      <c r="A214" s="148">
        <v>1981</v>
      </c>
      <c r="B214" s="267">
        <f>'ADMB parameters'!C3</f>
        <v>1594.62</v>
      </c>
      <c r="C214" s="162"/>
      <c r="D214" s="162"/>
      <c r="E214" s="162"/>
      <c r="F214" s="162"/>
      <c r="G214" s="162"/>
      <c r="H214" s="162"/>
      <c r="I214" s="162"/>
      <c r="J214" s="162"/>
      <c r="K214" s="174"/>
      <c r="L214" s="7"/>
      <c r="M214" s="90"/>
      <c r="N214" s="238"/>
      <c r="O214" s="90"/>
      <c r="P214" s="90"/>
      <c r="Q214" s="90"/>
      <c r="R214" s="90"/>
      <c r="S214" s="90"/>
      <c r="T214" s="90"/>
      <c r="U214" s="90"/>
      <c r="V214" s="90"/>
      <c r="W214" s="140"/>
      <c r="X214" s="140"/>
      <c r="Y214" s="140"/>
      <c r="Z214" s="307"/>
      <c r="AA214" s="163"/>
      <c r="AB214" s="162"/>
      <c r="AC214" s="162"/>
      <c r="AD214" s="162"/>
      <c r="AE214" s="162"/>
      <c r="AF214" s="162"/>
      <c r="AG214" s="162"/>
      <c r="AH214" s="162"/>
      <c r="AI214" s="162"/>
      <c r="AJ214" s="307"/>
      <c r="AK214" s="307"/>
      <c r="AL214" s="307"/>
      <c r="AM214" s="294"/>
      <c r="AN214" s="294"/>
      <c r="AO214" s="294"/>
      <c r="AP214" s="294"/>
      <c r="AQ214" s="294"/>
      <c r="AR214" s="294"/>
      <c r="AS214" s="294"/>
      <c r="AT214" s="294"/>
      <c r="AU214" s="294"/>
    </row>
    <row r="215" spans="1:47" ht="11.25" customHeight="1">
      <c r="A215" s="148">
        <v>1982</v>
      </c>
      <c r="B215" s="267">
        <f>'ADMB parameters'!D3</f>
        <v>1458.5</v>
      </c>
      <c r="C215" s="163"/>
      <c r="D215" s="163"/>
      <c r="E215" s="163"/>
      <c r="F215" s="163"/>
      <c r="G215" s="163"/>
      <c r="H215" s="163"/>
      <c r="I215" s="163"/>
      <c r="J215" s="163"/>
      <c r="K215" s="174"/>
      <c r="L215" s="7"/>
      <c r="M215" s="90"/>
      <c r="N215" s="238"/>
      <c r="O215" s="238"/>
      <c r="P215" s="238"/>
      <c r="Q215" s="238"/>
      <c r="R215" s="238"/>
      <c r="S215" s="238"/>
      <c r="T215" s="238"/>
      <c r="U215" s="315"/>
      <c r="V215" s="315"/>
      <c r="W215" s="294"/>
      <c r="X215" s="294"/>
      <c r="Y215" s="294"/>
      <c r="Z215" s="307"/>
      <c r="AA215" s="163"/>
      <c r="AB215" s="163"/>
      <c r="AC215" s="163"/>
      <c r="AD215" s="163"/>
      <c r="AE215" s="163"/>
      <c r="AF215" s="294"/>
      <c r="AG215" s="294"/>
      <c r="AH215" s="294"/>
      <c r="AI215" s="294"/>
      <c r="AJ215" s="294"/>
      <c r="AK215" s="294"/>
      <c r="AL215" s="294"/>
      <c r="AM215" s="294"/>
      <c r="AN215" s="294"/>
      <c r="AO215" s="294"/>
      <c r="AP215" s="294"/>
      <c r="AQ215" s="294"/>
      <c r="AR215" s="294"/>
      <c r="AS215" s="294"/>
      <c r="AT215" s="294"/>
      <c r="AU215" s="294"/>
    </row>
    <row r="216" spans="1:47" ht="11.25" customHeight="1" thickBot="1">
      <c r="A216" s="148">
        <v>1983</v>
      </c>
      <c r="B216" s="267">
        <f>'ADMB parameters'!E3</f>
        <v>608.16899999999998</v>
      </c>
      <c r="K216" s="86"/>
      <c r="L216" s="7"/>
      <c r="M216" s="90"/>
      <c r="N216" s="238"/>
      <c r="O216" s="239"/>
      <c r="P216" s="238"/>
      <c r="Q216" s="238"/>
      <c r="R216" s="238"/>
      <c r="S216" s="239"/>
      <c r="T216" s="238"/>
      <c r="U216" s="88"/>
      <c r="V216" s="88"/>
      <c r="W216" s="294"/>
      <c r="X216" s="294"/>
      <c r="Y216" s="294"/>
      <c r="Z216" s="307"/>
      <c r="AA216" s="266"/>
      <c r="AB216" s="294"/>
      <c r="AC216" s="294"/>
      <c r="AD216" s="294"/>
      <c r="AE216" s="294"/>
      <c r="AF216" s="294"/>
      <c r="AG216" s="294"/>
      <c r="AH216" s="294"/>
      <c r="AI216" s="294"/>
      <c r="AJ216" s="294"/>
      <c r="AK216" s="294"/>
      <c r="AL216" s="294"/>
      <c r="AM216" s="294"/>
      <c r="AN216" s="294"/>
      <c r="AO216" s="294"/>
      <c r="AP216" s="294"/>
      <c r="AQ216" s="294"/>
      <c r="AR216" s="294"/>
      <c r="AS216" s="294"/>
      <c r="AT216" s="294"/>
      <c r="AU216" s="294"/>
    </row>
    <row r="217" spans="1:47" ht="11.25" customHeight="1">
      <c r="A217" s="148">
        <v>1984</v>
      </c>
      <c r="B217" s="267">
        <f>'ADMB parameters'!F3</f>
        <v>177.738</v>
      </c>
      <c r="G217" s="309" t="s">
        <v>54</v>
      </c>
      <c r="H217" s="124"/>
      <c r="I217" s="7"/>
      <c r="J217" s="7"/>
      <c r="K217" s="174"/>
      <c r="L217" s="7"/>
      <c r="M217" s="90"/>
      <c r="N217" s="238"/>
      <c r="O217" s="239"/>
      <c r="P217" s="238"/>
      <c r="Q217" s="238"/>
      <c r="R217" s="238"/>
      <c r="S217" s="238"/>
      <c r="T217" s="239"/>
      <c r="U217" s="88"/>
      <c r="V217" s="88"/>
      <c r="W217" s="294"/>
      <c r="X217" s="294"/>
      <c r="Y217" s="294"/>
      <c r="Z217" s="307"/>
      <c r="AA217" s="266"/>
      <c r="AB217" s="294"/>
      <c r="AC217" s="294"/>
      <c r="AD217" s="294"/>
      <c r="AE217" s="294"/>
      <c r="AF217" s="163"/>
      <c r="AG217" s="163"/>
      <c r="AH217" s="163"/>
      <c r="AI217" s="163"/>
      <c r="AJ217" s="294"/>
      <c r="AK217" s="294"/>
      <c r="AL217" s="294"/>
      <c r="AM217" s="294"/>
      <c r="AN217" s="294"/>
      <c r="AO217" s="294"/>
      <c r="AP217" s="294"/>
      <c r="AQ217" s="294"/>
      <c r="AR217" s="294"/>
      <c r="AS217" s="294"/>
      <c r="AT217" s="294"/>
      <c r="AU217" s="294"/>
    </row>
    <row r="218" spans="1:47" ht="11.25" customHeight="1">
      <c r="A218" s="148">
        <v>1985</v>
      </c>
      <c r="B218" s="267">
        <f>'ADMB parameters'!G3</f>
        <v>402.25700000000001</v>
      </c>
      <c r="G218" s="108"/>
      <c r="H218" s="236" t="s">
        <v>55</v>
      </c>
      <c r="I218" s="7"/>
      <c r="J218" s="7"/>
      <c r="K218" s="174"/>
      <c r="L218" s="7"/>
      <c r="M218" s="90"/>
      <c r="N218" s="238"/>
      <c r="O218" s="239"/>
      <c r="P218" s="238"/>
      <c r="Q218" s="238"/>
      <c r="R218" s="238"/>
      <c r="S218" s="238"/>
      <c r="T218" s="239"/>
      <c r="U218" s="88"/>
      <c r="V218" s="88"/>
      <c r="W218" s="294"/>
      <c r="X218" s="294"/>
      <c r="Y218" s="294"/>
      <c r="Z218" s="307"/>
      <c r="AA218" s="266"/>
      <c r="AB218" s="294"/>
      <c r="AC218" s="294"/>
      <c r="AD218" s="294"/>
      <c r="AE218" s="294"/>
      <c r="AF218" s="294"/>
      <c r="AG218" s="294"/>
      <c r="AH218" s="294"/>
      <c r="AI218" s="294"/>
      <c r="AJ218" s="295"/>
      <c r="AK218" s="294"/>
      <c r="AL218" s="294"/>
      <c r="AM218" s="294"/>
      <c r="AN218" s="294"/>
      <c r="AO218" s="294"/>
      <c r="AP218" s="294"/>
      <c r="AQ218" s="294"/>
      <c r="AR218" s="294"/>
      <c r="AS218" s="294"/>
      <c r="AT218" s="294"/>
      <c r="AU218" s="294"/>
    </row>
    <row r="219" spans="1:47" ht="11.25" customHeight="1">
      <c r="A219" s="148">
        <v>1986</v>
      </c>
      <c r="B219" s="267">
        <f>'ADMB parameters'!H3</f>
        <v>82.154200000000003</v>
      </c>
      <c r="G219" s="424" t="s">
        <v>56</v>
      </c>
      <c r="H219" s="425">
        <f>'ADMB parameters'!B15</f>
        <v>0.76153599999999999</v>
      </c>
      <c r="I219" s="10"/>
      <c r="J219" s="7"/>
      <c r="K219" s="174"/>
      <c r="L219" s="7"/>
      <c r="M219" s="90"/>
      <c r="N219" s="238"/>
      <c r="O219" s="239"/>
      <c r="P219" s="238"/>
      <c r="Q219" s="238"/>
      <c r="R219" s="238"/>
      <c r="S219" s="238"/>
      <c r="T219" s="239"/>
      <c r="U219" s="88"/>
      <c r="V219" s="88"/>
      <c r="W219" s="294"/>
      <c r="X219" s="294"/>
      <c r="Y219" s="294"/>
      <c r="Z219" s="307"/>
      <c r="AA219" s="266"/>
      <c r="AB219" s="294"/>
      <c r="AC219" s="294"/>
      <c r="AD219" s="294"/>
      <c r="AE219" s="294"/>
      <c r="AF219" s="311"/>
      <c r="AG219" s="294"/>
      <c r="AH219" s="294"/>
      <c r="AI219" s="294"/>
      <c r="AJ219" s="294"/>
      <c r="AK219" s="294"/>
      <c r="AL219" s="294"/>
      <c r="AM219" s="294"/>
      <c r="AN219" s="294"/>
      <c r="AO219" s="294"/>
      <c r="AP219" s="294"/>
      <c r="AQ219" s="294"/>
      <c r="AR219" s="294"/>
      <c r="AS219" s="294"/>
      <c r="AT219" s="294"/>
      <c r="AU219" s="294"/>
    </row>
    <row r="220" spans="1:47" ht="11.25" customHeight="1" thickBot="1">
      <c r="A220" s="148">
        <v>1987</v>
      </c>
      <c r="B220" s="267">
        <f>'ADMB parameters'!I3</f>
        <v>300.34300000000002</v>
      </c>
      <c r="G220" s="237" t="s">
        <v>166</v>
      </c>
      <c r="H220" s="426">
        <f>'ADMB parameters'!B17</f>
        <v>1.00169E-2</v>
      </c>
      <c r="I220" s="10"/>
      <c r="J220" s="7"/>
      <c r="K220" s="174" t="s">
        <v>57</v>
      </c>
      <c r="L220" s="7"/>
      <c r="M220" s="90"/>
      <c r="N220" s="238"/>
      <c r="O220" s="239"/>
      <c r="P220" s="238"/>
      <c r="Q220" s="238"/>
      <c r="R220" s="238"/>
      <c r="S220" s="238"/>
      <c r="T220" s="239"/>
      <c r="U220" s="88"/>
      <c r="V220" s="88"/>
      <c r="W220" s="294"/>
      <c r="X220" s="294"/>
      <c r="Y220" s="294"/>
      <c r="Z220" s="307"/>
      <c r="AA220" s="266"/>
      <c r="AB220" s="294"/>
      <c r="AC220" s="294"/>
      <c r="AD220" s="294"/>
      <c r="AE220" s="294"/>
      <c r="AF220" s="75"/>
      <c r="AG220" s="295"/>
      <c r="AH220" s="294"/>
      <c r="AI220" s="294"/>
      <c r="AJ220" s="294"/>
      <c r="AK220" s="294"/>
      <c r="AL220" s="294"/>
      <c r="AM220" s="294"/>
      <c r="AN220" s="294"/>
      <c r="AO220" s="294"/>
      <c r="AP220" s="294"/>
      <c r="AQ220" s="294"/>
      <c r="AR220" s="294"/>
      <c r="AS220" s="294"/>
      <c r="AT220" s="294"/>
      <c r="AU220" s="294"/>
    </row>
    <row r="221" spans="1:47" ht="11.25" customHeight="1">
      <c r="A221" s="148">
        <v>1988</v>
      </c>
      <c r="B221" s="267">
        <f>'ADMB parameters'!J3</f>
        <v>244.66</v>
      </c>
      <c r="G221" s="7"/>
      <c r="H221" s="7"/>
      <c r="I221" s="7"/>
      <c r="J221" s="7"/>
      <c r="K221" s="174" t="s">
        <v>58</v>
      </c>
      <c r="L221" s="7"/>
      <c r="M221" s="90"/>
      <c r="N221" s="238"/>
      <c r="O221" s="239"/>
      <c r="P221" s="238"/>
      <c r="Q221" s="238"/>
      <c r="R221" s="238"/>
      <c r="S221" s="240"/>
      <c r="T221" s="90"/>
      <c r="U221" s="89"/>
      <c r="V221" s="88"/>
      <c r="W221" s="294"/>
      <c r="X221" s="294"/>
      <c r="Y221" s="294"/>
      <c r="Z221" s="307"/>
      <c r="AA221" s="266"/>
      <c r="AB221" s="294"/>
      <c r="AC221" s="294"/>
      <c r="AD221" s="294"/>
      <c r="AE221" s="294"/>
      <c r="AF221" s="136"/>
      <c r="AG221" s="235"/>
      <c r="AH221" s="295"/>
      <c r="AI221" s="294"/>
      <c r="AJ221" s="294"/>
      <c r="AK221" s="294"/>
      <c r="AL221" s="294"/>
      <c r="AM221" s="294"/>
      <c r="AN221" s="294"/>
      <c r="AO221" s="294"/>
      <c r="AP221" s="294"/>
      <c r="AQ221" s="294"/>
      <c r="AR221" s="294"/>
      <c r="AS221" s="294"/>
      <c r="AT221" s="294"/>
      <c r="AU221" s="294"/>
    </row>
    <row r="222" spans="1:47" ht="11.25" customHeight="1">
      <c r="A222" s="148">
        <v>1989</v>
      </c>
      <c r="B222" s="267">
        <f>'ADMB parameters'!K3</f>
        <v>42.683799999999998</v>
      </c>
      <c r="G222" s="7"/>
      <c r="H222" s="7"/>
      <c r="I222" s="7"/>
      <c r="J222" s="7"/>
      <c r="K222" s="174" t="s">
        <v>59</v>
      </c>
      <c r="L222" s="7"/>
      <c r="M222" s="90"/>
      <c r="N222" s="238"/>
      <c r="O222" s="239"/>
      <c r="P222" s="238"/>
      <c r="Q222" s="238"/>
      <c r="R222" s="238"/>
      <c r="S222" s="241"/>
      <c r="T222" s="238"/>
      <c r="U222" s="88"/>
      <c r="V222" s="88"/>
      <c r="W222" s="294"/>
      <c r="X222" s="294"/>
      <c r="Y222" s="294"/>
      <c r="Z222" s="307"/>
      <c r="AA222" s="266"/>
      <c r="AB222" s="294"/>
      <c r="AC222" s="294"/>
      <c r="AD222" s="294"/>
      <c r="AE222" s="294"/>
      <c r="AF222" s="294"/>
      <c r="AG222" s="294"/>
      <c r="AH222" s="294"/>
      <c r="AI222" s="294"/>
      <c r="AJ222" s="294"/>
      <c r="AK222" s="294"/>
      <c r="AL222" s="294"/>
      <c r="AM222" s="294"/>
      <c r="AN222" s="294"/>
      <c r="AO222" s="294"/>
      <c r="AP222" s="294"/>
      <c r="AQ222" s="294"/>
      <c r="AR222" s="294"/>
      <c r="AS222" s="294"/>
      <c r="AT222" s="294"/>
      <c r="AU222" s="294"/>
    </row>
    <row r="223" spans="1:47" ht="11.25" customHeight="1">
      <c r="A223" s="148">
        <v>1990</v>
      </c>
      <c r="B223" s="267">
        <f>'ADMB parameters'!L3</f>
        <v>92.163600000000002</v>
      </c>
      <c r="J223" s="7"/>
      <c r="K223" s="86" t="s">
        <v>60</v>
      </c>
      <c r="L223" s="7"/>
      <c r="M223" s="90"/>
      <c r="N223" s="238"/>
      <c r="O223" s="239"/>
      <c r="P223" s="238"/>
      <c r="Q223" s="238"/>
      <c r="R223" s="238"/>
      <c r="S223" s="238"/>
      <c r="T223" s="239"/>
      <c r="U223" s="88"/>
      <c r="V223" s="88"/>
      <c r="W223" s="294"/>
      <c r="X223" s="294"/>
      <c r="Y223" s="294"/>
      <c r="Z223" s="307"/>
      <c r="AA223" s="266"/>
      <c r="AB223" s="294"/>
      <c r="AC223" s="294"/>
      <c r="AD223" s="294"/>
      <c r="AE223" s="294"/>
      <c r="AF223" s="294"/>
      <c r="AG223" s="294"/>
      <c r="AH223" s="294"/>
      <c r="AI223" s="294"/>
      <c r="AJ223" s="294"/>
      <c r="AK223" s="294"/>
      <c r="AL223" s="294"/>
      <c r="AM223" s="294"/>
      <c r="AN223" s="294"/>
      <c r="AO223" s="294"/>
      <c r="AP223" s="294"/>
      <c r="AQ223" s="294"/>
      <c r="AR223" s="294"/>
      <c r="AS223" s="294"/>
      <c r="AT223" s="294"/>
      <c r="AU223" s="294"/>
    </row>
    <row r="224" spans="1:47" ht="11.25" customHeight="1">
      <c r="A224" s="148">
        <v>1991</v>
      </c>
      <c r="B224" s="267">
        <f>'ADMB parameters'!M3</f>
        <v>716.99400000000003</v>
      </c>
      <c r="K224" s="86" t="s">
        <v>61</v>
      </c>
      <c r="L224" s="7"/>
      <c r="M224" s="90"/>
      <c r="N224" s="238"/>
      <c r="O224" s="239"/>
      <c r="P224" s="238"/>
      <c r="Q224" s="238"/>
      <c r="R224" s="238"/>
      <c r="S224" s="238"/>
      <c r="T224" s="239"/>
      <c r="U224" s="88"/>
      <c r="V224" s="88"/>
      <c r="W224" s="294"/>
      <c r="X224" s="294"/>
      <c r="Y224" s="294"/>
      <c r="Z224" s="307"/>
      <c r="AA224" s="266"/>
      <c r="AB224" s="294"/>
      <c r="AC224" s="294"/>
      <c r="AD224" s="294"/>
      <c r="AE224" s="294"/>
      <c r="AF224" s="294"/>
      <c r="AG224" s="294"/>
      <c r="AH224" s="294"/>
      <c r="AI224" s="294"/>
      <c r="AJ224" s="294"/>
      <c r="AK224" s="294"/>
      <c r="AL224" s="294"/>
      <c r="AM224" s="294"/>
      <c r="AN224" s="294"/>
      <c r="AO224" s="294"/>
      <c r="AP224" s="294"/>
      <c r="AQ224" s="294"/>
      <c r="AR224" s="294"/>
      <c r="AS224" s="294"/>
      <c r="AT224" s="294"/>
      <c r="AU224" s="294"/>
    </row>
    <row r="225" spans="1:47" ht="11.25" customHeight="1">
      <c r="A225" s="148">
        <v>1992</v>
      </c>
      <c r="B225" s="267">
        <f>'ADMB parameters'!N3</f>
        <v>506.2</v>
      </c>
      <c r="K225" s="86"/>
      <c r="L225" s="7"/>
      <c r="M225" s="90"/>
      <c r="N225" s="238"/>
      <c r="O225" s="239"/>
      <c r="P225" s="238"/>
      <c r="Q225" s="238"/>
      <c r="R225" s="238"/>
      <c r="S225" s="238"/>
      <c r="T225" s="239"/>
      <c r="U225" s="88"/>
      <c r="V225" s="88"/>
      <c r="W225" s="294"/>
      <c r="X225" s="294"/>
      <c r="Y225" s="294"/>
      <c r="Z225" s="307"/>
      <c r="AA225" s="266"/>
      <c r="AB225" s="294"/>
      <c r="AC225" s="294"/>
      <c r="AD225" s="294"/>
      <c r="AE225" s="294"/>
      <c r="AF225" s="294"/>
      <c r="AG225" s="294"/>
      <c r="AH225" s="294"/>
      <c r="AI225" s="294"/>
      <c r="AJ225" s="294"/>
      <c r="AK225" s="294"/>
      <c r="AL225" s="294"/>
      <c r="AM225" s="294"/>
      <c r="AN225" s="294"/>
      <c r="AO225" s="294"/>
      <c r="AP225" s="294"/>
      <c r="AQ225" s="294"/>
      <c r="AR225" s="294"/>
      <c r="AS225" s="294"/>
      <c r="AT225" s="294"/>
      <c r="AU225" s="294"/>
    </row>
    <row r="226" spans="1:47" ht="11.25" customHeight="1">
      <c r="A226" s="148">
        <v>1993</v>
      </c>
      <c r="B226" s="267">
        <f>'ADMB parameters'!O3</f>
        <v>215.499</v>
      </c>
      <c r="K226" s="86"/>
      <c r="L226" s="7"/>
      <c r="M226" s="90"/>
      <c r="N226" s="238"/>
      <c r="O226" s="239"/>
      <c r="P226" s="239"/>
      <c r="Q226" s="239"/>
      <c r="R226" s="239"/>
      <c r="S226" s="239"/>
      <c r="T226" s="239"/>
      <c r="U226" s="88"/>
      <c r="V226" s="88"/>
      <c r="W226" s="294"/>
      <c r="X226" s="294"/>
      <c r="Y226" s="294"/>
      <c r="Z226" s="307"/>
      <c r="AA226" s="266"/>
      <c r="AB226" s="294"/>
      <c r="AC226" s="294"/>
      <c r="AD226" s="294"/>
      <c r="AE226" s="294"/>
      <c r="AF226" s="294"/>
      <c r="AG226" s="294"/>
      <c r="AH226" s="294"/>
      <c r="AI226" s="294"/>
      <c r="AJ226" s="294"/>
      <c r="AK226" s="294"/>
      <c r="AL226" s="294"/>
      <c r="AM226" s="294"/>
      <c r="AN226" s="294"/>
      <c r="AO226" s="294"/>
      <c r="AP226" s="294"/>
      <c r="AQ226" s="294"/>
      <c r="AR226" s="294"/>
      <c r="AS226" s="294"/>
      <c r="AT226" s="294"/>
      <c r="AU226" s="294"/>
    </row>
    <row r="227" spans="1:47" ht="11.25" customHeight="1">
      <c r="A227" s="148">
        <v>1994</v>
      </c>
      <c r="B227" s="267">
        <f>'ADMB parameters'!P3</f>
        <v>236.92599999999999</v>
      </c>
      <c r="K227" s="86"/>
      <c r="L227" s="7"/>
      <c r="M227" s="90"/>
      <c r="N227" s="238"/>
      <c r="O227" s="239"/>
      <c r="P227" s="239"/>
      <c r="Q227" s="239"/>
      <c r="R227" s="239"/>
      <c r="S227" s="239"/>
      <c r="T227" s="239"/>
      <c r="U227" s="88"/>
      <c r="V227" s="88"/>
      <c r="W227" s="294"/>
      <c r="X227" s="294"/>
      <c r="Y227" s="294"/>
      <c r="Z227" s="307"/>
      <c r="AA227" s="266"/>
      <c r="AB227" s="294"/>
      <c r="AC227" s="294"/>
      <c r="AD227" s="294"/>
      <c r="AE227" s="294"/>
      <c r="AF227" s="294"/>
      <c r="AG227" s="294"/>
      <c r="AH227" s="294"/>
      <c r="AI227" s="294"/>
      <c r="AJ227" s="294"/>
      <c r="AK227" s="294"/>
      <c r="AL227" s="294"/>
      <c r="AM227" s="294"/>
      <c r="AN227" s="294"/>
      <c r="AO227" s="294"/>
      <c r="AP227" s="294"/>
      <c r="AQ227" s="294"/>
      <c r="AR227" s="294"/>
      <c r="AS227" s="294"/>
      <c r="AT227" s="294"/>
      <c r="AU227" s="294"/>
    </row>
    <row r="228" spans="1:47" ht="11.25" customHeight="1">
      <c r="A228" s="148">
        <v>1995</v>
      </c>
      <c r="B228" s="267">
        <f>'ADMB parameters'!Q3</f>
        <v>246.90899999999999</v>
      </c>
      <c r="C228" s="7"/>
      <c r="D228" s="7"/>
      <c r="E228" s="7"/>
      <c r="F228" s="7"/>
      <c r="G228" s="7"/>
      <c r="H228" s="7"/>
      <c r="I228" s="7"/>
      <c r="J228" s="7"/>
      <c r="K228" s="86"/>
      <c r="L228" s="7"/>
      <c r="M228" s="90"/>
      <c r="N228" s="238"/>
      <c r="O228" s="239"/>
      <c r="P228" s="239"/>
      <c r="Q228" s="239"/>
      <c r="R228" s="239"/>
      <c r="S228" s="239"/>
      <c r="T228" s="239"/>
      <c r="U228" s="88"/>
      <c r="V228" s="88"/>
      <c r="W228" s="294"/>
      <c r="X228" s="294"/>
      <c r="Y228" s="294"/>
      <c r="Z228" s="307"/>
      <c r="AA228" s="266"/>
      <c r="AB228" s="294"/>
      <c r="AC228" s="294"/>
      <c r="AD228" s="294"/>
      <c r="AE228" s="294"/>
      <c r="AF228" s="294"/>
      <c r="AG228" s="294"/>
      <c r="AH228" s="294"/>
      <c r="AI228" s="294"/>
      <c r="AJ228" s="294"/>
      <c r="AK228" s="294"/>
      <c r="AL228" s="294"/>
      <c r="AM228" s="294"/>
      <c r="AN228" s="294"/>
      <c r="AO228" s="294"/>
      <c r="AP228" s="294"/>
      <c r="AQ228" s="294"/>
      <c r="AR228" s="294"/>
      <c r="AS228" s="294"/>
      <c r="AT228" s="294"/>
      <c r="AU228" s="294"/>
    </row>
    <row r="229" spans="1:47" ht="11.25" customHeight="1">
      <c r="A229" s="148">
        <v>1996</v>
      </c>
      <c r="B229" s="267">
        <f>'ADMB parameters'!R3</f>
        <v>193.87899999999999</v>
      </c>
      <c r="C229" s="7"/>
      <c r="D229" s="7"/>
      <c r="E229" s="7"/>
      <c r="F229" s="7"/>
      <c r="G229" s="7"/>
      <c r="H229" s="7"/>
      <c r="I229" s="7"/>
      <c r="J229" s="7"/>
      <c r="K229" s="86"/>
      <c r="L229" s="7"/>
      <c r="M229" s="90"/>
      <c r="N229" s="238"/>
      <c r="O229" s="239"/>
      <c r="P229" s="239"/>
      <c r="Q229" s="239"/>
      <c r="R229" s="239"/>
      <c r="S229" s="239"/>
      <c r="T229" s="239"/>
      <c r="U229" s="88"/>
      <c r="V229" s="88"/>
      <c r="W229" s="294"/>
      <c r="X229" s="294"/>
      <c r="Y229" s="294"/>
      <c r="Z229" s="307"/>
      <c r="AA229" s="266"/>
      <c r="AB229" s="294"/>
      <c r="AC229" s="294"/>
      <c r="AD229" s="294"/>
      <c r="AE229" s="294"/>
      <c r="AF229" s="294"/>
      <c r="AG229" s="294"/>
      <c r="AH229" s="294"/>
      <c r="AI229" s="294"/>
      <c r="AJ229" s="294"/>
      <c r="AK229" s="294"/>
      <c r="AL229" s="294"/>
      <c r="AM229" s="294"/>
      <c r="AN229" s="294"/>
      <c r="AO229" s="294"/>
      <c r="AP229" s="294"/>
      <c r="AQ229" s="294"/>
      <c r="AR229" s="294"/>
      <c r="AS229" s="294"/>
      <c r="AT229" s="294"/>
      <c r="AU229" s="294"/>
    </row>
    <row r="230" spans="1:47" ht="11.25" customHeight="1">
      <c r="A230" s="148">
        <v>1997</v>
      </c>
      <c r="B230" s="267">
        <f>'ADMB parameters'!S3</f>
        <v>343.05500000000001</v>
      </c>
      <c r="C230" s="7"/>
      <c r="D230" s="7"/>
      <c r="E230" s="7"/>
      <c r="F230" s="7"/>
      <c r="G230" s="7"/>
      <c r="H230" s="7"/>
      <c r="I230" s="7"/>
      <c r="J230" s="7"/>
      <c r="K230" s="86"/>
      <c r="L230" s="7"/>
      <c r="M230" s="90"/>
      <c r="N230" s="238"/>
      <c r="O230" s="239"/>
      <c r="P230" s="239"/>
      <c r="Q230" s="239"/>
      <c r="R230" s="239"/>
      <c r="S230" s="239"/>
      <c r="T230" s="239"/>
      <c r="U230" s="88"/>
      <c r="V230" s="88"/>
      <c r="W230" s="294"/>
      <c r="X230" s="294"/>
      <c r="Y230" s="294"/>
      <c r="Z230" s="307"/>
      <c r="AA230" s="266"/>
      <c r="AB230" s="294"/>
      <c r="AC230" s="294"/>
      <c r="AD230" s="294"/>
      <c r="AE230" s="294"/>
      <c r="AF230" s="294"/>
      <c r="AG230" s="294"/>
      <c r="AH230" s="294"/>
      <c r="AI230" s="294"/>
      <c r="AJ230" s="294"/>
      <c r="AK230" s="294"/>
      <c r="AL230" s="294"/>
      <c r="AM230" s="294"/>
      <c r="AN230" s="294"/>
      <c r="AO230" s="294"/>
      <c r="AP230" s="294"/>
      <c r="AQ230" s="294"/>
      <c r="AR230" s="294"/>
      <c r="AS230" s="294"/>
      <c r="AT230" s="294"/>
      <c r="AU230" s="294"/>
    </row>
    <row r="231" spans="1:47" ht="11.25" customHeight="1">
      <c r="A231" s="148">
        <v>1998</v>
      </c>
      <c r="B231" s="267">
        <f>'ADMB parameters'!T3</f>
        <v>73.4208</v>
      </c>
      <c r="C231" s="7"/>
      <c r="D231" s="7"/>
      <c r="E231" s="7"/>
      <c r="F231" s="7"/>
      <c r="G231" s="7"/>
      <c r="H231" s="7"/>
      <c r="I231" s="7"/>
      <c r="J231" s="7"/>
      <c r="K231" s="86"/>
      <c r="L231" s="7"/>
      <c r="M231" s="90"/>
      <c r="N231" s="238"/>
      <c r="O231" s="239"/>
      <c r="P231" s="239"/>
      <c r="Q231" s="239"/>
      <c r="R231" s="239"/>
      <c r="S231" s="239"/>
      <c r="T231" s="239"/>
      <c r="U231" s="88"/>
      <c r="V231" s="88"/>
      <c r="W231" s="294"/>
      <c r="X231" s="294"/>
      <c r="Y231" s="294"/>
      <c r="Z231" s="307"/>
      <c r="AA231" s="266"/>
      <c r="AB231" s="294"/>
      <c r="AC231" s="294"/>
      <c r="AD231" s="294"/>
      <c r="AE231" s="294"/>
      <c r="AF231" s="294"/>
      <c r="AG231" s="294"/>
      <c r="AH231" s="294"/>
      <c r="AI231" s="294"/>
      <c r="AJ231" s="294"/>
      <c r="AK231" s="294"/>
      <c r="AL231" s="294"/>
      <c r="AM231" s="294"/>
      <c r="AN231" s="294"/>
      <c r="AO231" s="294"/>
      <c r="AP231" s="294"/>
      <c r="AQ231" s="294"/>
      <c r="AR231" s="294"/>
      <c r="AS231" s="294"/>
      <c r="AT231" s="294"/>
      <c r="AU231" s="294"/>
    </row>
    <row r="232" spans="1:47" ht="11.25" customHeight="1">
      <c r="A232" s="148">
        <v>1999</v>
      </c>
      <c r="B232" s="267">
        <f>'ADMB parameters'!U3</f>
        <v>74.537700000000001</v>
      </c>
      <c r="C232" s="7"/>
      <c r="D232" s="7"/>
      <c r="E232" s="7"/>
      <c r="F232" s="7"/>
      <c r="G232" s="7"/>
      <c r="H232" s="7"/>
      <c r="I232" s="7"/>
      <c r="J232" s="7"/>
      <c r="K232" s="86"/>
      <c r="L232" s="7"/>
      <c r="M232" s="90"/>
      <c r="N232" s="238"/>
      <c r="O232" s="239"/>
      <c r="P232" s="239"/>
      <c r="Q232" s="239"/>
      <c r="R232" s="239"/>
      <c r="S232" s="239"/>
      <c r="T232" s="239"/>
      <c r="U232" s="88"/>
      <c r="V232" s="88"/>
      <c r="W232" s="294"/>
      <c r="X232" s="294"/>
      <c r="Y232" s="294"/>
      <c r="Z232" s="307"/>
      <c r="AA232" s="266"/>
      <c r="AB232" s="294"/>
      <c r="AC232" s="294"/>
      <c r="AD232" s="294"/>
      <c r="AE232" s="294"/>
      <c r="AF232" s="294"/>
      <c r="AG232" s="294"/>
      <c r="AH232" s="294"/>
      <c r="AI232" s="294"/>
      <c r="AJ232" s="294"/>
      <c r="AK232" s="294"/>
      <c r="AL232" s="294"/>
      <c r="AM232" s="294"/>
      <c r="AN232" s="294"/>
      <c r="AO232" s="294"/>
      <c r="AP232" s="294"/>
      <c r="AQ232" s="294"/>
      <c r="AR232" s="294"/>
      <c r="AS232" s="294"/>
      <c r="AT232" s="294"/>
      <c r="AU232" s="294"/>
    </row>
    <row r="233" spans="1:47" ht="11.25" customHeight="1">
      <c r="A233" s="148">
        <v>2000</v>
      </c>
      <c r="B233" s="267">
        <f>'ADMB parameters'!V3</f>
        <v>409.22399999999999</v>
      </c>
      <c r="C233" s="7"/>
      <c r="D233" s="7"/>
      <c r="E233" s="7"/>
      <c r="F233" s="7"/>
      <c r="G233" s="7"/>
      <c r="H233" s="7"/>
      <c r="I233" s="7"/>
      <c r="J233" s="7"/>
      <c r="K233" s="86"/>
      <c r="L233" s="7"/>
      <c r="M233" s="90"/>
      <c r="N233" s="238"/>
      <c r="O233" s="239"/>
      <c r="P233" s="239"/>
      <c r="Q233" s="239"/>
      <c r="R233" s="239"/>
      <c r="S233" s="239"/>
      <c r="T233" s="239"/>
      <c r="U233" s="88"/>
      <c r="V233" s="88"/>
      <c r="W233" s="294"/>
      <c r="X233" s="294"/>
      <c r="Y233" s="294"/>
      <c r="Z233" s="307"/>
      <c r="AA233" s="266"/>
      <c r="AB233" s="294"/>
      <c r="AC233" s="294"/>
      <c r="AD233" s="294"/>
      <c r="AE233" s="294"/>
      <c r="AF233" s="294"/>
      <c r="AG233" s="294"/>
      <c r="AH233" s="294"/>
      <c r="AI233" s="294"/>
      <c r="AJ233" s="294"/>
      <c r="AK233" s="294"/>
      <c r="AL233" s="294"/>
      <c r="AM233" s="294"/>
      <c r="AN233" s="294"/>
      <c r="AO233" s="294"/>
      <c r="AP233" s="294"/>
      <c r="AQ233" s="294"/>
      <c r="AR233" s="294"/>
      <c r="AS233" s="294"/>
      <c r="AT233" s="294"/>
      <c r="AU233" s="294"/>
    </row>
    <row r="234" spans="1:47" ht="11.25" customHeight="1">
      <c r="A234" s="148">
        <v>2001</v>
      </c>
      <c r="B234" s="267">
        <f>'ADMB parameters'!W3</f>
        <v>595.21900000000005</v>
      </c>
      <c r="C234" s="7"/>
      <c r="D234" s="7"/>
      <c r="E234" s="7"/>
      <c r="F234" s="7"/>
      <c r="G234" s="7"/>
      <c r="H234" s="7"/>
      <c r="I234" s="7"/>
      <c r="J234" s="7"/>
      <c r="K234" s="86"/>
      <c r="L234" s="7"/>
      <c r="M234" s="90"/>
      <c r="N234" s="238"/>
      <c r="O234" s="239"/>
      <c r="P234" s="239"/>
      <c r="Q234" s="239"/>
      <c r="R234" s="239"/>
      <c r="S234" s="239"/>
      <c r="T234" s="239"/>
      <c r="U234" s="88"/>
      <c r="V234" s="88"/>
      <c r="W234" s="294"/>
      <c r="X234" s="294"/>
      <c r="Y234" s="294"/>
      <c r="Z234" s="307"/>
      <c r="AA234" s="266"/>
      <c r="AB234" s="294"/>
      <c r="AC234" s="294"/>
      <c r="AD234" s="294"/>
      <c r="AE234" s="294"/>
      <c r="AF234" s="294"/>
      <c r="AG234" s="294"/>
      <c r="AH234" s="294"/>
      <c r="AI234" s="294"/>
      <c r="AJ234" s="294"/>
      <c r="AK234" s="294"/>
      <c r="AL234" s="294"/>
      <c r="AM234" s="294"/>
      <c r="AN234" s="294"/>
      <c r="AO234" s="294"/>
      <c r="AP234" s="294"/>
      <c r="AQ234" s="294"/>
      <c r="AR234" s="294"/>
      <c r="AS234" s="294"/>
      <c r="AT234" s="294"/>
      <c r="AU234" s="294"/>
    </row>
    <row r="235" spans="1:47" ht="11.25" customHeight="1">
      <c r="A235" s="148">
        <v>2002</v>
      </c>
      <c r="B235" s="267">
        <f>'ADMB parameters'!X3</f>
        <v>245.846</v>
      </c>
      <c r="C235" s="7"/>
      <c r="D235" s="7"/>
      <c r="E235" s="7"/>
      <c r="F235" s="7"/>
      <c r="G235" s="7"/>
      <c r="H235" s="7"/>
      <c r="I235" s="7"/>
      <c r="J235" s="7"/>
      <c r="K235" s="86"/>
      <c r="L235" s="7"/>
      <c r="M235" s="90"/>
      <c r="N235" s="238"/>
      <c r="O235" s="239"/>
      <c r="P235" s="239"/>
      <c r="Q235" s="239"/>
      <c r="R235" s="239"/>
      <c r="S235" s="239"/>
      <c r="T235" s="239"/>
      <c r="U235" s="88"/>
      <c r="V235" s="88"/>
      <c r="W235" s="294"/>
      <c r="X235" s="294"/>
      <c r="Y235" s="294"/>
      <c r="Z235" s="307"/>
      <c r="AA235" s="266"/>
      <c r="AB235" s="294"/>
      <c r="AC235" s="294"/>
      <c r="AD235" s="294"/>
      <c r="AE235" s="294"/>
      <c r="AF235" s="294"/>
      <c r="AG235" s="294"/>
      <c r="AH235" s="294"/>
      <c r="AI235" s="294"/>
      <c r="AJ235" s="294"/>
      <c r="AK235" s="294"/>
      <c r="AL235" s="294"/>
      <c r="AM235" s="294"/>
      <c r="AN235" s="294"/>
      <c r="AO235" s="294"/>
      <c r="AP235" s="294"/>
      <c r="AQ235" s="294"/>
      <c r="AR235" s="294"/>
      <c r="AS235" s="294"/>
      <c r="AT235" s="294"/>
      <c r="AU235" s="294"/>
    </row>
    <row r="236" spans="1:47" ht="11.25" customHeight="1">
      <c r="A236" s="148">
        <v>2003</v>
      </c>
      <c r="B236" s="267">
        <f>'ADMB parameters'!Y3</f>
        <v>85.866699999999994</v>
      </c>
      <c r="C236" s="7"/>
      <c r="D236" s="7"/>
      <c r="E236" s="7"/>
      <c r="F236" s="7"/>
      <c r="G236" s="7"/>
      <c r="H236" s="7"/>
      <c r="I236" s="7"/>
      <c r="J236" s="7"/>
      <c r="K236" s="86"/>
      <c r="L236" s="7"/>
      <c r="M236" s="90"/>
      <c r="N236" s="238"/>
      <c r="O236" s="239"/>
      <c r="P236" s="239"/>
      <c r="Q236" s="239"/>
      <c r="R236" s="239"/>
      <c r="S236" s="239"/>
      <c r="T236" s="239"/>
      <c r="U236" s="88"/>
      <c r="V236" s="88"/>
      <c r="W236" s="294"/>
      <c r="X236" s="294"/>
      <c r="Y236" s="294"/>
      <c r="Z236" s="307"/>
      <c r="AA236" s="266"/>
      <c r="AB236" s="294"/>
      <c r="AC236" s="294"/>
      <c r="AD236" s="294"/>
      <c r="AE236" s="294"/>
      <c r="AF236" s="294"/>
      <c r="AG236" s="294"/>
      <c r="AH236" s="294"/>
      <c r="AI236" s="294"/>
      <c r="AJ236" s="294"/>
      <c r="AK236" s="294"/>
      <c r="AL236" s="294"/>
      <c r="AM236" s="294"/>
      <c r="AN236" s="294"/>
      <c r="AO236" s="294"/>
      <c r="AP236" s="294"/>
      <c r="AQ236" s="294"/>
      <c r="AR236" s="294"/>
      <c r="AS236" s="294"/>
      <c r="AT236" s="294"/>
      <c r="AU236" s="294"/>
    </row>
    <row r="237" spans="1:47" ht="11.25" customHeight="1">
      <c r="A237" s="148">
        <v>2004</v>
      </c>
      <c r="B237" s="267">
        <f>'ADMB parameters'!Z3</f>
        <v>86.220500000000001</v>
      </c>
      <c r="C237" s="7"/>
      <c r="D237" s="7"/>
      <c r="E237" s="7"/>
      <c r="F237" s="7"/>
      <c r="G237" s="7"/>
      <c r="H237" s="7"/>
      <c r="I237" s="7"/>
      <c r="J237" s="7"/>
      <c r="K237" s="86"/>
      <c r="L237" s="7"/>
      <c r="M237" s="90"/>
      <c r="N237" s="238"/>
      <c r="O237" s="239"/>
      <c r="P237" s="239"/>
      <c r="Q237" s="239"/>
      <c r="R237" s="239"/>
      <c r="S237" s="239"/>
      <c r="T237" s="239"/>
      <c r="U237" s="88"/>
      <c r="V237" s="88"/>
      <c r="W237" s="294"/>
      <c r="X237" s="294"/>
      <c r="Y237" s="294"/>
      <c r="Z237" s="307"/>
      <c r="AA237" s="266"/>
      <c r="AB237" s="294"/>
      <c r="AC237" s="294"/>
      <c r="AD237" s="294"/>
      <c r="AE237" s="294"/>
      <c r="AF237" s="294"/>
      <c r="AG237" s="294"/>
      <c r="AH237" s="294"/>
      <c r="AI237" s="294"/>
      <c r="AJ237" s="294"/>
      <c r="AK237" s="294"/>
      <c r="AL237" s="294"/>
      <c r="AM237" s="294"/>
      <c r="AN237" s="294"/>
      <c r="AO237" s="294"/>
      <c r="AP237" s="294"/>
      <c r="AQ237" s="294"/>
      <c r="AR237" s="294"/>
      <c r="AS237" s="294"/>
      <c r="AT237" s="294"/>
      <c r="AU237" s="294"/>
    </row>
    <row r="238" spans="1:47" ht="11.25" customHeight="1">
      <c r="A238" s="148">
        <v>2005</v>
      </c>
      <c r="B238" s="267">
        <f>'ADMB parameters'!AA3</f>
        <v>196.81100000000001</v>
      </c>
      <c r="C238" s="7"/>
      <c r="D238" s="7"/>
      <c r="E238" s="7"/>
      <c r="F238" s="7"/>
      <c r="G238" s="7"/>
      <c r="H238" s="7"/>
      <c r="I238" s="7"/>
      <c r="J238" s="7"/>
      <c r="K238" s="86"/>
      <c r="L238" s="7"/>
      <c r="M238" s="90"/>
      <c r="N238" s="238"/>
      <c r="O238" s="239"/>
      <c r="P238" s="239"/>
      <c r="Q238" s="239"/>
      <c r="R238" s="239"/>
      <c r="S238" s="239"/>
      <c r="T238" s="239"/>
      <c r="U238" s="88"/>
      <c r="V238" s="88"/>
      <c r="W238" s="294"/>
      <c r="X238" s="294"/>
      <c r="Y238" s="294"/>
      <c r="Z238" s="307"/>
      <c r="AA238" s="266"/>
      <c r="AB238" s="294"/>
      <c r="AC238" s="294"/>
      <c r="AD238" s="294"/>
      <c r="AE238" s="294"/>
      <c r="AF238" s="294"/>
      <c r="AG238" s="294"/>
      <c r="AH238" s="294"/>
      <c r="AI238" s="294"/>
      <c r="AJ238" s="294"/>
      <c r="AK238" s="294"/>
      <c r="AL238" s="294"/>
      <c r="AM238" s="294"/>
      <c r="AN238" s="294"/>
      <c r="AO238" s="294"/>
      <c r="AP238" s="294"/>
      <c r="AQ238" s="294"/>
      <c r="AR238" s="294"/>
      <c r="AS238" s="294"/>
      <c r="AT238" s="294"/>
      <c r="AU238" s="294"/>
    </row>
    <row r="239" spans="1:47" ht="11.25" customHeight="1">
      <c r="A239" s="148">
        <v>2006</v>
      </c>
      <c r="B239" s="267">
        <f>'ADMB parameters'!AB3</f>
        <v>192.726</v>
      </c>
      <c r="C239" s="7"/>
      <c r="D239" s="7"/>
      <c r="E239" s="7"/>
      <c r="F239" s="7"/>
      <c r="G239" s="7"/>
      <c r="H239" s="7"/>
      <c r="I239" s="7"/>
      <c r="J239" s="7"/>
      <c r="K239" s="86"/>
      <c r="L239" s="7"/>
      <c r="M239" s="90"/>
      <c r="N239" s="238"/>
      <c r="O239" s="239"/>
      <c r="P239" s="239"/>
      <c r="Q239" s="239"/>
      <c r="R239" s="239"/>
      <c r="S239" s="239"/>
      <c r="T239" s="239"/>
      <c r="U239" s="88"/>
      <c r="V239" s="88"/>
      <c r="W239" s="294"/>
      <c r="X239" s="294"/>
      <c r="Y239" s="294"/>
      <c r="Z239" s="307"/>
      <c r="AA239" s="266"/>
      <c r="AB239" s="294"/>
      <c r="AC239" s="294"/>
      <c r="AD239" s="294"/>
      <c r="AE239" s="294"/>
      <c r="AF239" s="294"/>
      <c r="AG239" s="294"/>
      <c r="AH239" s="294"/>
      <c r="AI239" s="294"/>
      <c r="AJ239" s="294"/>
      <c r="AK239" s="294"/>
      <c r="AL239" s="294"/>
      <c r="AM239" s="294"/>
      <c r="AN239" s="294"/>
      <c r="AO239" s="294"/>
      <c r="AP239" s="294"/>
      <c r="AQ239" s="294"/>
      <c r="AR239" s="294"/>
      <c r="AS239" s="294"/>
      <c r="AT239" s="294"/>
      <c r="AU239" s="294"/>
    </row>
    <row r="240" spans="1:47" ht="11.25" customHeight="1">
      <c r="A240" s="148">
        <v>2007</v>
      </c>
      <c r="B240" s="267">
        <f>'ADMB parameters'!AC3</f>
        <v>193.178</v>
      </c>
      <c r="C240" s="7"/>
      <c r="D240" s="7"/>
      <c r="E240" s="7"/>
      <c r="F240" s="7"/>
      <c r="G240" s="7"/>
      <c r="H240" s="7"/>
      <c r="I240" s="7"/>
      <c r="J240" s="7"/>
      <c r="K240" s="86"/>
      <c r="L240" s="7"/>
      <c r="M240" s="90"/>
      <c r="N240" s="238"/>
      <c r="O240" s="239"/>
      <c r="P240" s="239"/>
      <c r="Q240" s="239"/>
      <c r="R240" s="239"/>
      <c r="S240" s="239"/>
      <c r="T240" s="239"/>
      <c r="U240" s="88"/>
      <c r="V240" s="88"/>
      <c r="W240" s="294"/>
      <c r="X240" s="294"/>
      <c r="Y240" s="294"/>
      <c r="Z240" s="307"/>
      <c r="AA240" s="266"/>
      <c r="AB240" s="294"/>
      <c r="AC240" s="294"/>
      <c r="AD240" s="294"/>
      <c r="AE240" s="294"/>
      <c r="AF240" s="294"/>
      <c r="AG240" s="294"/>
      <c r="AH240" s="294"/>
      <c r="AI240" s="294"/>
      <c r="AJ240" s="294"/>
      <c r="AK240" s="294"/>
      <c r="AL240" s="294"/>
      <c r="AM240" s="294"/>
      <c r="AN240" s="294"/>
      <c r="AO240" s="294"/>
      <c r="AP240" s="294"/>
      <c r="AQ240" s="294"/>
      <c r="AR240" s="294"/>
      <c r="AS240" s="294"/>
      <c r="AT240" s="294"/>
      <c r="AU240" s="294"/>
    </row>
    <row r="241" spans="1:91" ht="11.25" customHeight="1">
      <c r="A241" s="148">
        <v>2008</v>
      </c>
      <c r="B241" s="267">
        <f>'ADMB parameters'!AD3</f>
        <v>337.51799999999997</v>
      </c>
      <c r="C241" s="7"/>
      <c r="D241" s="7"/>
      <c r="E241" s="7"/>
      <c r="F241" s="7"/>
      <c r="G241" s="7"/>
      <c r="H241" s="7"/>
      <c r="I241" s="7"/>
      <c r="J241" s="7"/>
      <c r="K241" s="86"/>
      <c r="L241" s="7"/>
      <c r="M241" s="90"/>
      <c r="N241" s="238"/>
      <c r="O241" s="239"/>
      <c r="P241" s="239"/>
      <c r="Q241" s="239"/>
      <c r="R241" s="239"/>
      <c r="S241" s="239"/>
      <c r="T241" s="239"/>
      <c r="U241" s="88"/>
      <c r="V241" s="88"/>
      <c r="W241" s="294"/>
      <c r="X241" s="294"/>
      <c r="Y241" s="294"/>
      <c r="Z241" s="307"/>
      <c r="AA241" s="266"/>
      <c r="AB241" s="294"/>
      <c r="AC241" s="294"/>
      <c r="AD241" s="294"/>
      <c r="AE241" s="294"/>
      <c r="AF241" s="294"/>
      <c r="AG241" s="294"/>
      <c r="AH241" s="294"/>
      <c r="AI241" s="294"/>
      <c r="AJ241" s="294"/>
      <c r="AK241" s="294"/>
      <c r="AL241" s="294"/>
      <c r="AM241" s="294"/>
      <c r="AN241" s="294"/>
      <c r="AO241" s="294"/>
      <c r="AP241" s="294"/>
      <c r="AQ241" s="294"/>
      <c r="AR241" s="294"/>
      <c r="AS241" s="294"/>
      <c r="AT241" s="294"/>
      <c r="AU241" s="294"/>
    </row>
    <row r="242" spans="1:91" ht="11.25" customHeight="1">
      <c r="A242" s="148">
        <v>2009</v>
      </c>
      <c r="B242" s="267">
        <f>'ADMB parameters'!AE3</f>
        <v>583.46500000000003</v>
      </c>
      <c r="C242" s="7"/>
      <c r="D242" s="7"/>
      <c r="E242" s="7"/>
      <c r="F242" s="7"/>
      <c r="G242" s="7"/>
      <c r="H242" s="7"/>
      <c r="I242" s="7"/>
      <c r="J242" s="7"/>
      <c r="K242" s="86"/>
      <c r="L242" s="7"/>
      <c r="M242" s="90"/>
      <c r="N242" s="238"/>
      <c r="O242" s="239"/>
      <c r="P242" s="239"/>
      <c r="Q242" s="239"/>
      <c r="R242" s="239"/>
      <c r="S242" s="239"/>
      <c r="T242" s="239"/>
      <c r="U242" s="88"/>
      <c r="V242" s="88"/>
      <c r="W242" s="294"/>
      <c r="X242" s="294"/>
      <c r="Y242" s="294"/>
      <c r="Z242" s="307"/>
      <c r="AA242" s="266"/>
      <c r="AB242" s="294"/>
      <c r="AC242" s="294"/>
      <c r="AD242" s="294"/>
      <c r="AE242" s="294"/>
      <c r="AF242" s="294"/>
      <c r="AG242" s="294"/>
      <c r="AH242" s="294"/>
      <c r="AI242" s="294"/>
      <c r="AJ242" s="294"/>
      <c r="AK242" s="294"/>
      <c r="AL242" s="294"/>
      <c r="AM242" s="294"/>
      <c r="AN242" s="294"/>
      <c r="AO242" s="294"/>
      <c r="AP242" s="294"/>
      <c r="AQ242" s="294"/>
      <c r="AR242" s="294"/>
      <c r="AS242" s="294"/>
      <c r="AT242" s="294"/>
      <c r="AU242" s="294"/>
    </row>
    <row r="243" spans="1:91" ht="11.25" customHeight="1">
      <c r="A243" s="148">
        <v>2010</v>
      </c>
      <c r="B243" s="267">
        <f>'ADMB parameters'!AF3</f>
        <v>427.11900000000003</v>
      </c>
      <c r="C243" s="7"/>
      <c r="D243" s="7"/>
      <c r="E243" s="7"/>
      <c r="F243" s="7"/>
      <c r="G243" s="7"/>
      <c r="H243" s="7"/>
      <c r="I243" s="7"/>
      <c r="J243" s="7"/>
      <c r="K243" s="86"/>
      <c r="L243" s="7"/>
      <c r="M243" s="90"/>
      <c r="N243" s="238"/>
      <c r="O243" s="239"/>
      <c r="P243" s="239"/>
      <c r="Q243" s="239"/>
      <c r="R243" s="239"/>
      <c r="S243" s="239"/>
      <c r="T243" s="239"/>
      <c r="U243" s="88"/>
      <c r="V243" s="88"/>
      <c r="W243" s="294"/>
      <c r="X243" s="294"/>
      <c r="Y243" s="294"/>
      <c r="Z243" s="307"/>
      <c r="AA243" s="266"/>
      <c r="AB243" s="294"/>
      <c r="AC243" s="294"/>
      <c r="AD243" s="294"/>
      <c r="AE243" s="294"/>
      <c r="AF243" s="294"/>
      <c r="AG243" s="294"/>
      <c r="AH243" s="294"/>
      <c r="AI243" s="294"/>
      <c r="AJ243" s="294"/>
      <c r="AK243" s="294"/>
      <c r="AL243" s="294"/>
      <c r="AM243" s="294"/>
      <c r="AN243" s="294"/>
      <c r="AO243" s="294"/>
      <c r="AP243" s="294"/>
      <c r="AQ243" s="294"/>
      <c r="AR243" s="294"/>
      <c r="AS243" s="294"/>
      <c r="AT243" s="294"/>
      <c r="AU243" s="294"/>
    </row>
    <row r="244" spans="1:91" ht="11.25" customHeight="1">
      <c r="A244" s="148">
        <v>2011</v>
      </c>
      <c r="B244" s="267">
        <f>'ADMB parameters'!AG3</f>
        <v>360.46100000000001</v>
      </c>
      <c r="C244" s="7"/>
      <c r="D244" s="7"/>
      <c r="E244" s="7"/>
      <c r="F244" s="7"/>
      <c r="G244" s="7"/>
      <c r="H244" s="7"/>
      <c r="I244" s="7"/>
      <c r="J244" s="7"/>
      <c r="K244" s="86"/>
      <c r="L244" s="7"/>
      <c r="M244" s="90"/>
      <c r="N244" s="238"/>
      <c r="O244" s="239"/>
      <c r="P244" s="239"/>
      <c r="Q244" s="239"/>
      <c r="R244" s="239"/>
      <c r="S244" s="239"/>
      <c r="T244" s="239"/>
      <c r="U244" s="88"/>
      <c r="V244" s="88"/>
      <c r="W244" s="294"/>
      <c r="X244" s="294"/>
      <c r="Y244" s="294"/>
      <c r="Z244" s="307"/>
      <c r="AA244" s="266"/>
      <c r="AB244" s="294"/>
      <c r="AC244" s="294"/>
      <c r="AD244" s="294"/>
      <c r="AE244" s="294"/>
      <c r="AF244" s="294"/>
      <c r="AG244" s="294"/>
      <c r="AH244" s="294"/>
      <c r="AI244" s="294"/>
      <c r="AJ244" s="294"/>
      <c r="AK244" s="294"/>
      <c r="AL244" s="294"/>
      <c r="AM244" s="294"/>
      <c r="AN244" s="294"/>
      <c r="AO244" s="294"/>
      <c r="AP244" s="294"/>
      <c r="AQ244" s="294"/>
      <c r="AR244" s="294"/>
      <c r="AS244" s="294"/>
      <c r="AT244" s="294"/>
      <c r="AU244" s="294"/>
    </row>
    <row r="245" spans="1:91" ht="11.25" customHeight="1">
      <c r="A245" s="148">
        <v>2012</v>
      </c>
      <c r="B245" s="267">
        <f>'ADMB parameters'!AH3</f>
        <v>216.30199999999999</v>
      </c>
      <c r="C245" s="7"/>
      <c r="D245" s="7"/>
      <c r="E245" s="7"/>
      <c r="F245" s="7"/>
      <c r="G245" s="7"/>
      <c r="H245" s="7"/>
      <c r="I245" s="7"/>
      <c r="J245" s="7"/>
      <c r="K245" s="86"/>
      <c r="L245" s="7"/>
      <c r="M245" s="90"/>
      <c r="N245" s="238"/>
      <c r="O245" s="239"/>
      <c r="P245" s="239"/>
      <c r="Q245" s="239"/>
      <c r="R245" s="239"/>
      <c r="S245" s="239"/>
      <c r="T245" s="239"/>
      <c r="U245" s="88"/>
      <c r="V245" s="88"/>
      <c r="W245" s="294"/>
      <c r="X245" s="294"/>
      <c r="Y245" s="294"/>
      <c r="Z245" s="307"/>
      <c r="AA245" s="266"/>
      <c r="AB245" s="294"/>
      <c r="AC245" s="294"/>
      <c r="AD245" s="294"/>
      <c r="AE245" s="294"/>
      <c r="AF245" s="294"/>
      <c r="AG245" s="294"/>
      <c r="AH245" s="294"/>
      <c r="AI245" s="294"/>
      <c r="AJ245" s="294"/>
      <c r="AK245" s="294"/>
      <c r="AL245" s="294"/>
      <c r="AM245" s="294"/>
      <c r="AN245" s="294"/>
      <c r="AO245" s="294"/>
      <c r="AP245" s="294"/>
      <c r="AQ245" s="294"/>
      <c r="AR245" s="294"/>
      <c r="AS245" s="294"/>
      <c r="AT245" s="294"/>
      <c r="AU245" s="294"/>
    </row>
    <row r="246" spans="1:91" ht="11.25" customHeight="1">
      <c r="A246" s="148">
        <v>2013</v>
      </c>
      <c r="B246" s="267">
        <f>'ADMB parameters'!AI3</f>
        <v>262.52600000000001</v>
      </c>
      <c r="C246" s="7"/>
      <c r="D246" s="7"/>
      <c r="E246" s="7"/>
      <c r="F246" s="7"/>
      <c r="G246" s="7"/>
      <c r="H246" s="7"/>
      <c r="I246" s="7"/>
      <c r="J246" s="7"/>
      <c r="K246" s="86"/>
      <c r="L246" s="7"/>
      <c r="M246" s="90"/>
      <c r="N246" s="238"/>
      <c r="O246" s="239"/>
      <c r="P246" s="239"/>
      <c r="Q246" s="239"/>
      <c r="R246" s="239"/>
      <c r="S246" s="239"/>
      <c r="T246" s="239"/>
      <c r="U246" s="88"/>
      <c r="V246" s="88"/>
      <c r="W246" s="294"/>
      <c r="X246" s="294"/>
      <c r="Y246" s="294"/>
      <c r="Z246" s="307"/>
      <c r="AA246" s="266"/>
      <c r="AB246" s="294"/>
      <c r="AC246" s="294"/>
      <c r="AD246" s="294"/>
      <c r="AE246" s="294"/>
      <c r="AF246" s="294"/>
      <c r="AG246" s="294"/>
      <c r="AH246" s="294"/>
      <c r="AI246" s="294"/>
      <c r="AJ246" s="294"/>
      <c r="AK246" s="294"/>
      <c r="AL246" s="294"/>
      <c r="AM246" s="294"/>
      <c r="AN246" s="294"/>
      <c r="AO246" s="294"/>
      <c r="AP246" s="294"/>
      <c r="AQ246" s="294"/>
      <c r="AR246" s="294"/>
      <c r="AS246" s="294"/>
      <c r="AT246" s="294"/>
      <c r="AU246" s="294"/>
    </row>
    <row r="247" spans="1:91" ht="11.25" customHeight="1">
      <c r="A247" s="148">
        <v>2014</v>
      </c>
      <c r="B247" s="267">
        <f>'ADMB parameters'!AJ3</f>
        <v>186.53399999999999</v>
      </c>
      <c r="C247" s="7"/>
      <c r="D247" s="7"/>
      <c r="E247" s="7"/>
      <c r="F247" s="7"/>
      <c r="G247" s="7"/>
      <c r="H247" s="7"/>
      <c r="I247" s="7"/>
      <c r="J247" s="7"/>
      <c r="K247" s="86"/>
      <c r="L247" s="7"/>
      <c r="M247" s="90"/>
      <c r="N247" s="238"/>
      <c r="O247" s="239"/>
      <c r="P247" s="239"/>
      <c r="Q247" s="239"/>
      <c r="R247" s="239"/>
      <c r="S247" s="239"/>
      <c r="T247" s="239"/>
      <c r="U247" s="88"/>
      <c r="V247" s="88"/>
      <c r="W247" s="294"/>
      <c r="X247" s="294"/>
      <c r="Y247" s="294"/>
      <c r="Z247" s="307"/>
      <c r="AA247" s="266"/>
      <c r="AB247" s="294"/>
      <c r="AC247" s="294"/>
      <c r="AD247" s="294"/>
      <c r="AE247" s="294"/>
      <c r="AF247" s="294"/>
      <c r="AG247" s="294"/>
      <c r="AH247" s="294"/>
      <c r="AI247" s="294"/>
      <c r="AJ247" s="294"/>
      <c r="AK247" s="294"/>
      <c r="AL247" s="294"/>
      <c r="AM247" s="294"/>
      <c r="AN247" s="294"/>
      <c r="AO247" s="294"/>
      <c r="AP247" s="294"/>
      <c r="AQ247" s="294"/>
      <c r="AR247" s="294"/>
      <c r="AS247" s="294"/>
      <c r="AT247" s="294"/>
      <c r="AU247" s="294"/>
    </row>
    <row r="248" spans="1:91" ht="11.25" customHeight="1">
      <c r="A248" s="387">
        <v>2015</v>
      </c>
      <c r="B248" s="267">
        <f>'ADMB parameters'!AK3</f>
        <v>110.714</v>
      </c>
      <c r="C248" s="7"/>
      <c r="D248" s="7"/>
      <c r="E248" s="7"/>
      <c r="F248" s="7"/>
      <c r="G248" s="7"/>
      <c r="H248" s="7"/>
      <c r="I248" s="7"/>
      <c r="J248" s="7"/>
      <c r="K248" s="86"/>
      <c r="L248" s="7"/>
      <c r="M248" s="90"/>
      <c r="N248" s="238"/>
      <c r="O248" s="239"/>
      <c r="P248" s="239"/>
      <c r="Q248" s="239"/>
      <c r="R248" s="239"/>
      <c r="S248" s="239"/>
      <c r="T248" s="239"/>
      <c r="U248" s="88"/>
      <c r="V248" s="88"/>
      <c r="W248" s="294"/>
      <c r="X248" s="294"/>
      <c r="Y248" s="294"/>
      <c r="Z248" s="307"/>
      <c r="AA248" s="266"/>
      <c r="AB248" s="294"/>
      <c r="AC248" s="294"/>
      <c r="AD248" s="294"/>
      <c r="AE248" s="294"/>
      <c r="AF248" s="294"/>
      <c r="AG248" s="294"/>
      <c r="AH248" s="294"/>
      <c r="AI248" s="294"/>
      <c r="AJ248" s="294"/>
      <c r="AK248" s="294"/>
      <c r="AL248" s="294"/>
      <c r="AM248" s="294"/>
      <c r="AN248" s="294"/>
      <c r="AO248" s="294"/>
      <c r="AP248" s="294"/>
      <c r="AQ248" s="294"/>
      <c r="AR248" s="294"/>
      <c r="AS248" s="294"/>
      <c r="AT248" s="294"/>
      <c r="AU248" s="294"/>
    </row>
    <row r="249" spans="1:91" s="289" customFormat="1" ht="11.25" customHeight="1">
      <c r="A249" s="148">
        <v>2016</v>
      </c>
      <c r="B249" s="267">
        <f>'ADMB parameters'!AL3</f>
        <v>62.044199999999996</v>
      </c>
      <c r="C249" s="294"/>
      <c r="D249" s="294"/>
      <c r="E249" s="294"/>
      <c r="F249" s="294"/>
      <c r="G249" s="294"/>
      <c r="H249" s="294"/>
      <c r="I249" s="294"/>
      <c r="J249" s="294"/>
      <c r="K249" s="86"/>
      <c r="L249" s="294"/>
      <c r="M249" s="90"/>
      <c r="N249" s="238"/>
      <c r="O249" s="239"/>
      <c r="P249" s="239"/>
      <c r="Q249" s="239"/>
      <c r="R249" s="239"/>
      <c r="S249" s="239"/>
      <c r="T249" s="239"/>
      <c r="U249" s="88"/>
      <c r="V249" s="88"/>
      <c r="W249" s="294"/>
      <c r="X249" s="294"/>
      <c r="Y249" s="294"/>
      <c r="Z249" s="307"/>
      <c r="AA249" s="266"/>
      <c r="AB249" s="294"/>
      <c r="AC249" s="294"/>
      <c r="AD249" s="294"/>
      <c r="AE249" s="294"/>
      <c r="AF249" s="294"/>
      <c r="AG249" s="294"/>
      <c r="AH249" s="294"/>
      <c r="AI249" s="294"/>
      <c r="AJ249" s="294"/>
      <c r="AK249" s="294"/>
      <c r="AL249" s="294"/>
      <c r="AM249" s="294"/>
      <c r="AN249" s="294"/>
      <c r="AO249" s="294"/>
      <c r="AP249" s="294"/>
      <c r="AQ249" s="294"/>
      <c r="AR249" s="294"/>
      <c r="AS249" s="294"/>
      <c r="AT249" s="294"/>
      <c r="AU249" s="294"/>
      <c r="AV249" s="293"/>
      <c r="AW249" s="293"/>
      <c r="AX249" s="293"/>
      <c r="AY249" s="293"/>
      <c r="AZ249" s="293"/>
      <c r="BA249" s="293"/>
      <c r="BB249" s="293"/>
      <c r="BC249" s="293"/>
      <c r="BD249" s="293"/>
      <c r="BE249" s="293"/>
      <c r="BF249" s="293"/>
      <c r="BG249" s="293"/>
      <c r="BH249" s="293"/>
      <c r="BI249" s="293"/>
      <c r="BJ249" s="293"/>
      <c r="BK249" s="293"/>
      <c r="BL249" s="293"/>
      <c r="BM249" s="293"/>
      <c r="BN249" s="293"/>
      <c r="BO249" s="293"/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1"/>
      <c r="CF249" s="291"/>
      <c r="CG249" s="291"/>
      <c r="CH249" s="291"/>
      <c r="CI249" s="291"/>
      <c r="CJ249" s="291"/>
      <c r="CK249" s="291"/>
      <c r="CL249" s="291"/>
      <c r="CM249" s="291"/>
    </row>
    <row r="250" spans="1:91" s="289" customFormat="1" ht="11.25" customHeight="1">
      <c r="A250" s="387">
        <v>2017</v>
      </c>
      <c r="B250" s="267">
        <f>'ADMB parameters'!AM3</f>
        <v>211.779</v>
      </c>
      <c r="C250" s="294"/>
      <c r="D250" s="294"/>
      <c r="E250" s="294"/>
      <c r="F250" s="294"/>
      <c r="G250" s="294"/>
      <c r="H250" s="294"/>
      <c r="I250" s="294"/>
      <c r="J250" s="294"/>
      <c r="K250" s="86"/>
      <c r="L250" s="294"/>
      <c r="M250" s="90"/>
      <c r="N250" s="238"/>
      <c r="O250" s="239"/>
      <c r="P250" s="239"/>
      <c r="Q250" s="239"/>
      <c r="R250" s="239"/>
      <c r="S250" s="239"/>
      <c r="T250" s="239"/>
      <c r="U250" s="88"/>
      <c r="V250" s="88"/>
      <c r="W250" s="294"/>
      <c r="X250" s="294"/>
      <c r="Y250" s="294"/>
      <c r="Z250" s="307"/>
      <c r="AA250" s="266"/>
      <c r="AB250" s="294"/>
      <c r="AC250" s="294"/>
      <c r="AD250" s="294"/>
      <c r="AE250" s="294"/>
      <c r="AF250" s="294"/>
      <c r="AG250" s="294"/>
      <c r="AH250" s="294"/>
      <c r="AI250" s="294"/>
      <c r="AJ250" s="294"/>
      <c r="AK250" s="294"/>
      <c r="AL250" s="294"/>
      <c r="AM250" s="294"/>
      <c r="AN250" s="294"/>
      <c r="AO250" s="294"/>
      <c r="AP250" s="294"/>
      <c r="AQ250" s="294"/>
      <c r="AR250" s="294"/>
      <c r="AS250" s="294"/>
      <c r="AT250" s="294"/>
      <c r="AU250" s="294"/>
      <c r="AV250" s="293"/>
      <c r="AW250" s="293"/>
      <c r="AX250" s="293"/>
      <c r="AY250" s="293"/>
      <c r="AZ250" s="293"/>
      <c r="BA250" s="293"/>
      <c r="BB250" s="293"/>
      <c r="BC250" s="293"/>
      <c r="BD250" s="293"/>
      <c r="BE250" s="293"/>
      <c r="BF250" s="293"/>
      <c r="BG250" s="293"/>
      <c r="BH250" s="293"/>
      <c r="BI250" s="293"/>
      <c r="BJ250" s="293"/>
      <c r="BK250" s="293"/>
      <c r="BL250" s="293"/>
      <c r="BM250" s="293"/>
      <c r="BN250" s="293"/>
      <c r="BO250" s="293"/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1"/>
      <c r="CF250" s="291"/>
      <c r="CG250" s="291"/>
      <c r="CH250" s="291"/>
      <c r="CI250" s="291"/>
      <c r="CJ250" s="291"/>
      <c r="CK250" s="291"/>
      <c r="CL250" s="291"/>
      <c r="CM250" s="291"/>
    </row>
    <row r="251" spans="1:91" ht="11.25" customHeight="1" thickBot="1">
      <c r="A251" s="25"/>
      <c r="B251" s="142"/>
      <c r="C251" s="7"/>
      <c r="D251" s="7"/>
      <c r="E251" s="7"/>
      <c r="F251" s="7"/>
      <c r="G251" s="7"/>
      <c r="H251" s="7"/>
      <c r="I251" s="7"/>
      <c r="J251" s="7"/>
      <c r="K251" s="86"/>
      <c r="L251" s="7"/>
      <c r="M251" s="90"/>
      <c r="N251" s="315"/>
      <c r="O251" s="88"/>
      <c r="P251" s="88"/>
      <c r="Q251" s="88"/>
      <c r="R251" s="88"/>
      <c r="S251" s="88"/>
      <c r="T251" s="88"/>
      <c r="U251" s="88"/>
      <c r="V251" s="88"/>
      <c r="W251" s="294"/>
      <c r="X251" s="294"/>
      <c r="Y251" s="294"/>
      <c r="Z251" s="307"/>
      <c r="AA251" s="141"/>
      <c r="AB251" s="294"/>
      <c r="AC251" s="294"/>
      <c r="AD251" s="294"/>
      <c r="AE251" s="294"/>
      <c r="AF251" s="294"/>
      <c r="AG251" s="294"/>
      <c r="AH251" s="294"/>
      <c r="AI251" s="294"/>
      <c r="AJ251" s="294"/>
      <c r="AK251" s="294"/>
      <c r="AL251" s="294"/>
      <c r="AM251" s="294"/>
      <c r="AN251" s="294"/>
      <c r="AO251" s="294"/>
      <c r="AP251" s="294"/>
      <c r="AQ251" s="294"/>
      <c r="AR251" s="294"/>
      <c r="AS251" s="294"/>
      <c r="AT251" s="294"/>
      <c r="AU251" s="294"/>
    </row>
    <row r="252" spans="1:91" ht="11.25" customHeight="1">
      <c r="A252" s="28" t="s">
        <v>62</v>
      </c>
      <c r="B252" s="29"/>
      <c r="C252" s="30"/>
      <c r="D252" s="30"/>
      <c r="E252" s="30"/>
      <c r="F252" s="30"/>
      <c r="G252" s="30"/>
      <c r="H252" s="31" t="s">
        <v>63</v>
      </c>
      <c r="I252" s="32"/>
      <c r="J252" s="33"/>
      <c r="K252" s="86"/>
      <c r="L252" s="7"/>
      <c r="M252" s="89"/>
      <c r="N252" s="272"/>
      <c r="O252" s="88"/>
      <c r="P252" s="88"/>
      <c r="Q252" s="88"/>
      <c r="R252" s="88"/>
      <c r="S252" s="88"/>
      <c r="T252" s="242"/>
      <c r="U252" s="242"/>
      <c r="V252" s="242"/>
      <c r="W252" s="294"/>
      <c r="X252" s="294"/>
      <c r="Y252" s="294"/>
      <c r="Z252" s="311"/>
      <c r="AA252" s="142"/>
      <c r="AB252" s="294"/>
      <c r="AC252" s="294"/>
      <c r="AD252" s="294"/>
      <c r="AE252" s="294"/>
      <c r="AF252" s="294"/>
      <c r="AG252" s="101"/>
      <c r="AH252" s="101"/>
      <c r="AI252" s="101"/>
      <c r="AJ252" s="294"/>
      <c r="AK252" s="294"/>
      <c r="AL252" s="294"/>
      <c r="AM252" s="294"/>
      <c r="AN252" s="294"/>
      <c r="AO252" s="294"/>
      <c r="AP252" s="294"/>
      <c r="AQ252" s="294"/>
      <c r="AR252" s="294"/>
      <c r="AS252" s="294"/>
      <c r="AT252" s="294"/>
      <c r="AU252" s="294"/>
    </row>
    <row r="253" spans="1:91" ht="11.25" customHeight="1">
      <c r="A253" s="34"/>
      <c r="B253" s="7"/>
      <c r="C253" s="7"/>
      <c r="D253" s="7"/>
      <c r="E253" s="7"/>
      <c r="F253" s="7"/>
      <c r="G253" s="25"/>
      <c r="H253" s="35" t="s">
        <v>64</v>
      </c>
      <c r="I253" s="36"/>
      <c r="J253" s="37" t="s">
        <v>65</v>
      </c>
      <c r="K253" s="86"/>
      <c r="L253" s="7"/>
      <c r="M253" s="89"/>
      <c r="N253" s="88"/>
      <c r="O253" s="88"/>
      <c r="P253" s="88"/>
      <c r="Q253" s="88"/>
      <c r="R253" s="88"/>
      <c r="S253" s="90"/>
      <c r="T253" s="95"/>
      <c r="U253" s="242"/>
      <c r="V253" s="242"/>
      <c r="W253" s="294"/>
      <c r="X253" s="294"/>
      <c r="Y253" s="294"/>
      <c r="Z253" s="311"/>
      <c r="AA253" s="294"/>
      <c r="AB253" s="294"/>
      <c r="AC253" s="294"/>
      <c r="AD253" s="294"/>
      <c r="AE253" s="294"/>
      <c r="AF253" s="307"/>
      <c r="AG253" s="312"/>
      <c r="AH253" s="101"/>
      <c r="AI253" s="101"/>
      <c r="AJ253" s="294"/>
      <c r="AK253" s="294"/>
      <c r="AL253" s="294"/>
      <c r="AM253" s="294"/>
      <c r="AN253" s="294"/>
      <c r="AO253" s="294"/>
      <c r="AP253" s="294"/>
      <c r="AQ253" s="294"/>
      <c r="AR253" s="294"/>
      <c r="AS253" s="294"/>
      <c r="AT253" s="294"/>
      <c r="AU253" s="294"/>
    </row>
    <row r="254" spans="1:91" ht="11.25" customHeight="1">
      <c r="A254" s="34"/>
      <c r="B254" s="7"/>
      <c r="C254" s="7"/>
      <c r="D254" s="7"/>
      <c r="E254" s="7"/>
      <c r="F254" s="7"/>
      <c r="G254" s="7"/>
      <c r="H254" s="431" t="s">
        <v>66</v>
      </c>
      <c r="I254" s="431" t="s">
        <v>67</v>
      </c>
      <c r="J254" s="430"/>
      <c r="K254" s="86"/>
      <c r="L254" s="7"/>
      <c r="M254" s="89"/>
      <c r="N254" s="88"/>
      <c r="O254" s="88"/>
      <c r="P254" s="88"/>
      <c r="Q254" s="88"/>
      <c r="R254" s="88"/>
      <c r="S254" s="88"/>
      <c r="T254" s="315"/>
      <c r="U254" s="315"/>
      <c r="V254" s="242"/>
      <c r="W254" s="294"/>
      <c r="X254" s="294"/>
      <c r="Y254" s="294"/>
      <c r="Z254" s="311"/>
      <c r="AA254" s="294"/>
      <c r="AB254" s="294"/>
      <c r="AC254" s="294"/>
      <c r="AD254" s="294"/>
      <c r="AE254" s="294"/>
      <c r="AF254" s="294"/>
      <c r="AG254" s="295"/>
      <c r="AH254" s="295"/>
      <c r="AI254" s="101"/>
      <c r="AJ254" s="294"/>
      <c r="AK254" s="294"/>
      <c r="AL254" s="294"/>
      <c r="AM254" s="294"/>
      <c r="AN254" s="294"/>
      <c r="AO254" s="294"/>
      <c r="AP254" s="294"/>
      <c r="AQ254" s="294"/>
      <c r="AR254" s="294"/>
      <c r="AS254" s="294"/>
      <c r="AT254" s="294"/>
      <c r="AU254" s="294"/>
    </row>
    <row r="255" spans="1:91" ht="11.25" customHeight="1">
      <c r="A255" s="34"/>
      <c r="B255" s="38"/>
      <c r="C255" s="7"/>
      <c r="D255" s="7"/>
      <c r="E255" s="7"/>
      <c r="F255" s="39" t="s">
        <v>164</v>
      </c>
      <c r="G255" s="40"/>
      <c r="H255" s="91">
        <f>'ADMB parameters'!B11</f>
        <v>6.2097199999999999</v>
      </c>
      <c r="I255" s="92">
        <f>'ADMB parameters'!B13</f>
        <v>1.1262399999999999</v>
      </c>
      <c r="J255" s="432" t="s">
        <v>68</v>
      </c>
      <c r="K255" s="174"/>
      <c r="L255" s="7"/>
      <c r="M255" s="89"/>
      <c r="N255" s="89"/>
      <c r="O255" s="88"/>
      <c r="P255" s="88"/>
      <c r="Q255" s="88"/>
      <c r="R255" s="95"/>
      <c r="S255" s="95"/>
      <c r="T255" s="315"/>
      <c r="U255" s="315"/>
      <c r="V255" s="242"/>
      <c r="W255" s="294"/>
      <c r="X255" s="294"/>
      <c r="Y255" s="294"/>
      <c r="Z255" s="311"/>
      <c r="AA255" s="311"/>
      <c r="AB255" s="294"/>
      <c r="AC255" s="294"/>
      <c r="AD255" s="294"/>
      <c r="AE255" s="312"/>
      <c r="AF255" s="312"/>
      <c r="AG255" s="100"/>
      <c r="AH255" s="100"/>
      <c r="AI255" s="101"/>
      <c r="AJ255" s="294"/>
      <c r="AK255" s="294"/>
      <c r="AL255" s="294"/>
      <c r="AM255" s="294"/>
      <c r="AN255" s="294"/>
      <c r="AO255" s="294"/>
      <c r="AP255" s="294"/>
      <c r="AQ255" s="294"/>
      <c r="AR255" s="294"/>
      <c r="AS255" s="294"/>
      <c r="AT255" s="294"/>
      <c r="AU255" s="294"/>
    </row>
    <row r="256" spans="1:91" s="289" customFormat="1" ht="11.25" customHeight="1">
      <c r="A256" s="310"/>
      <c r="B256" s="311"/>
      <c r="C256" s="294"/>
      <c r="D256" s="294"/>
      <c r="E256" s="294"/>
      <c r="F256" s="41" t="s">
        <v>165</v>
      </c>
      <c r="G256" s="312"/>
      <c r="H256" s="93">
        <f>'ADMB parameters'!C11</f>
        <v>6.0014700000000003</v>
      </c>
      <c r="I256" s="94">
        <f>'ADMB parameters'!C13</f>
        <v>1.31711</v>
      </c>
      <c r="J256" s="313" t="s">
        <v>68</v>
      </c>
      <c r="K256" s="86"/>
      <c r="L256" s="294"/>
      <c r="M256" s="89"/>
      <c r="N256" s="89"/>
      <c r="O256" s="88"/>
      <c r="P256" s="88"/>
      <c r="Q256" s="88"/>
      <c r="R256" s="95"/>
      <c r="S256" s="95"/>
      <c r="T256" s="315"/>
      <c r="U256" s="315"/>
      <c r="V256" s="242"/>
      <c r="W256" s="294"/>
      <c r="X256" s="294"/>
      <c r="Y256" s="294"/>
      <c r="Z256" s="311"/>
      <c r="AA256" s="311"/>
      <c r="AB256" s="294"/>
      <c r="AC256" s="294"/>
      <c r="AD256" s="294"/>
      <c r="AE256" s="312"/>
      <c r="AF256" s="312"/>
      <c r="AG256" s="100"/>
      <c r="AH256" s="100"/>
      <c r="AI256" s="101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3"/>
      <c r="AW256" s="293"/>
      <c r="AX256" s="293"/>
      <c r="AY256" s="293"/>
      <c r="AZ256" s="293"/>
      <c r="BA256" s="293"/>
      <c r="BB256" s="293"/>
      <c r="BC256" s="293"/>
      <c r="BD256" s="293"/>
      <c r="BE256" s="293"/>
      <c r="BF256" s="293"/>
      <c r="BG256" s="293"/>
      <c r="BH256" s="293"/>
      <c r="BI256" s="293"/>
      <c r="BJ256" s="293"/>
      <c r="BK256" s="293"/>
      <c r="BL256" s="293"/>
      <c r="BM256" s="293"/>
      <c r="BN256" s="293"/>
      <c r="BO256" s="293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1"/>
      <c r="CF256" s="291"/>
      <c r="CG256" s="291"/>
      <c r="CH256" s="291"/>
      <c r="CI256" s="291"/>
      <c r="CJ256" s="291"/>
      <c r="CK256" s="291"/>
      <c r="CL256" s="291"/>
      <c r="CM256" s="291"/>
    </row>
    <row r="257" spans="1:47" ht="11.25" customHeight="1">
      <c r="A257" s="34"/>
      <c r="B257" s="38"/>
      <c r="C257" s="7"/>
      <c r="D257" s="7"/>
      <c r="E257" s="7"/>
      <c r="F257" s="41" t="s">
        <v>69</v>
      </c>
      <c r="G257" s="42"/>
      <c r="H257" s="93">
        <f>'ADMB parameters'!B7</f>
        <v>6.04277</v>
      </c>
      <c r="I257" s="94">
        <f>'ADMB parameters'!B9</f>
        <v>0.77114400000000005</v>
      </c>
      <c r="J257" s="43" t="s">
        <v>68</v>
      </c>
      <c r="K257" s="86"/>
      <c r="L257" s="7"/>
      <c r="M257" s="89"/>
      <c r="N257" s="89"/>
      <c r="O257" s="88"/>
      <c r="P257" s="88"/>
      <c r="Q257" s="88"/>
      <c r="R257" s="95"/>
      <c r="S257" s="95"/>
      <c r="T257" s="315"/>
      <c r="U257" s="315"/>
      <c r="V257" s="242"/>
      <c r="W257" s="294"/>
      <c r="X257" s="294"/>
      <c r="Y257" s="294"/>
      <c r="Z257" s="311"/>
      <c r="AA257" s="311"/>
      <c r="AB257" s="294"/>
      <c r="AC257" s="294"/>
      <c r="AD257" s="294"/>
      <c r="AE257" s="312"/>
      <c r="AF257" s="312"/>
      <c r="AG257" s="100"/>
      <c r="AH257" s="100"/>
      <c r="AI257" s="101"/>
      <c r="AJ257" s="294"/>
      <c r="AK257" s="294"/>
      <c r="AL257" s="294"/>
      <c r="AM257" s="294"/>
      <c r="AN257" s="294"/>
      <c r="AO257" s="294"/>
      <c r="AP257" s="294"/>
      <c r="AQ257" s="294"/>
      <c r="AR257" s="294"/>
      <c r="AS257" s="294"/>
      <c r="AT257" s="294"/>
      <c r="AU257" s="294"/>
    </row>
    <row r="258" spans="1:47" ht="11.25" customHeight="1" thickBot="1">
      <c r="A258" s="44"/>
      <c r="B258" s="45"/>
      <c r="C258" s="45"/>
      <c r="D258" s="45"/>
      <c r="E258" s="45"/>
      <c r="F258" s="46" t="s">
        <v>70</v>
      </c>
      <c r="G258" s="45"/>
      <c r="H258" s="172">
        <f>'ADMB parameters'!C7</f>
        <v>6.1915699999999996</v>
      </c>
      <c r="I258" s="173">
        <f>'ADMB parameters'!C9</f>
        <v>1.05932</v>
      </c>
      <c r="J258" s="47" t="s">
        <v>68</v>
      </c>
      <c r="K258" s="96"/>
      <c r="L258" s="7"/>
      <c r="M258" s="88"/>
      <c r="N258" s="88"/>
      <c r="O258" s="88"/>
      <c r="P258" s="88"/>
      <c r="Q258" s="88"/>
      <c r="R258" s="95"/>
      <c r="S258" s="88"/>
      <c r="T258" s="315"/>
      <c r="U258" s="315"/>
      <c r="V258" s="242"/>
      <c r="W258" s="294"/>
      <c r="X258" s="294"/>
      <c r="Y258" s="294"/>
      <c r="Z258" s="294"/>
      <c r="AA258" s="294"/>
      <c r="AB258" s="294"/>
      <c r="AC258" s="294"/>
      <c r="AD258" s="294"/>
      <c r="AE258" s="312"/>
      <c r="AF258" s="294"/>
      <c r="AG258" s="100"/>
      <c r="AH258" s="100"/>
      <c r="AI258" s="101"/>
      <c r="AJ258" s="294"/>
      <c r="AK258" s="294"/>
      <c r="AL258" s="294"/>
      <c r="AM258" s="294"/>
      <c r="AN258" s="294"/>
      <c r="AO258" s="294"/>
      <c r="AP258" s="294"/>
      <c r="AQ258" s="294"/>
      <c r="AR258" s="294"/>
      <c r="AS258" s="294"/>
      <c r="AT258" s="294"/>
      <c r="AU258" s="294"/>
    </row>
    <row r="259" spans="1:47" ht="11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294"/>
      <c r="X259" s="294"/>
      <c r="Y259" s="294"/>
      <c r="Z259" s="294"/>
      <c r="AA259" s="294"/>
      <c r="AB259" s="294"/>
      <c r="AC259" s="294"/>
      <c r="AD259" s="294"/>
      <c r="AE259" s="294"/>
      <c r="AF259" s="294"/>
      <c r="AG259" s="294"/>
      <c r="AH259" s="294"/>
      <c r="AI259" s="294"/>
      <c r="AJ259" s="294"/>
      <c r="AK259" s="294"/>
      <c r="AL259" s="294"/>
      <c r="AM259" s="294"/>
      <c r="AN259" s="294"/>
      <c r="AO259" s="294"/>
      <c r="AP259" s="294"/>
      <c r="AQ259" s="294"/>
      <c r="AR259" s="294"/>
      <c r="AS259" s="294"/>
      <c r="AT259" s="294"/>
      <c r="AU259" s="294"/>
    </row>
    <row r="260" spans="1:47" ht="11.25" customHeight="1" thickBo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294"/>
      <c r="X260" s="294"/>
      <c r="Y260" s="294"/>
      <c r="Z260" s="294"/>
      <c r="AA260" s="294"/>
      <c r="AB260" s="294"/>
      <c r="AC260" s="294"/>
      <c r="AD260" s="294"/>
      <c r="AE260" s="294"/>
      <c r="AF260" s="294"/>
      <c r="AG260" s="294"/>
      <c r="AH260" s="294"/>
      <c r="AI260" s="294"/>
      <c r="AJ260" s="75"/>
      <c r="AK260" s="294"/>
      <c r="AL260" s="294"/>
      <c r="AM260" s="294"/>
      <c r="AN260" s="294"/>
      <c r="AO260" s="294"/>
      <c r="AP260" s="294"/>
      <c r="AQ260" s="294"/>
      <c r="AR260" s="294"/>
      <c r="AS260" s="294"/>
      <c r="AT260" s="294"/>
      <c r="AU260" s="294"/>
    </row>
    <row r="261" spans="1:47" ht="11.25" customHeight="1">
      <c r="A261" s="144" t="s">
        <v>71</v>
      </c>
      <c r="B261" s="97"/>
      <c r="C261" s="98"/>
      <c r="D261" s="98"/>
      <c r="E261" s="98"/>
      <c r="F261" s="98"/>
      <c r="G261" s="98"/>
      <c r="H261" s="98"/>
      <c r="I261" s="98"/>
      <c r="J261" s="98"/>
      <c r="M261" s="99"/>
      <c r="N261" s="312"/>
      <c r="O261" s="100"/>
      <c r="P261" s="100"/>
      <c r="Q261" s="101"/>
      <c r="R261" s="294"/>
      <c r="S261" s="75"/>
      <c r="T261" s="294"/>
      <c r="U261" s="294"/>
      <c r="V261" s="294"/>
      <c r="W261" s="294"/>
      <c r="X261" s="294"/>
      <c r="Y261" s="294"/>
      <c r="Z261" s="99"/>
      <c r="AA261" s="312"/>
      <c r="AB261" s="100"/>
      <c r="AC261" s="100"/>
      <c r="AD261" s="101"/>
      <c r="AE261" s="294"/>
      <c r="AF261" s="75"/>
      <c r="AG261" s="294"/>
      <c r="AH261" s="294"/>
      <c r="AI261" s="294"/>
      <c r="AJ261" s="294"/>
      <c r="AK261" s="294"/>
      <c r="AL261" s="294"/>
      <c r="AM261" s="294"/>
      <c r="AN261" s="294"/>
      <c r="AO261" s="294"/>
      <c r="AP261" s="294"/>
      <c r="AQ261" s="294"/>
      <c r="AR261" s="294"/>
      <c r="AS261" s="294"/>
      <c r="AT261" s="294"/>
      <c r="AU261" s="294"/>
    </row>
    <row r="262" spans="1:47" ht="11.25" customHeight="1">
      <c r="A262" s="102" t="s">
        <v>8</v>
      </c>
      <c r="B262" s="54">
        <f>first_age</f>
        <v>4</v>
      </c>
      <c r="C262" s="54">
        <f t="shared" ref="C262:J262" si="375">B262+1</f>
        <v>5</v>
      </c>
      <c r="D262" s="54">
        <f t="shared" si="375"/>
        <v>6</v>
      </c>
      <c r="E262" s="54">
        <f t="shared" si="375"/>
        <v>7</v>
      </c>
      <c r="F262" s="54">
        <f t="shared" si="375"/>
        <v>8</v>
      </c>
      <c r="G262" s="54">
        <f t="shared" si="375"/>
        <v>9</v>
      </c>
      <c r="H262" s="54">
        <f t="shared" si="375"/>
        <v>10</v>
      </c>
      <c r="I262" s="54">
        <f t="shared" si="375"/>
        <v>11</v>
      </c>
      <c r="J262" s="54">
        <f t="shared" si="375"/>
        <v>12</v>
      </c>
      <c r="M262" s="294"/>
      <c r="N262" s="294"/>
      <c r="O262" s="294"/>
      <c r="P262" s="294"/>
      <c r="Q262" s="294"/>
      <c r="R262" s="294"/>
      <c r="S262" s="294"/>
      <c r="T262" s="294"/>
      <c r="U262" s="294"/>
      <c r="V262" s="294"/>
      <c r="W262" s="294"/>
      <c r="X262" s="294"/>
      <c r="Y262" s="294"/>
      <c r="Z262" s="294"/>
      <c r="AA262" s="294"/>
      <c r="AB262" s="294"/>
      <c r="AC262" s="294"/>
      <c r="AD262" s="294"/>
      <c r="AE262" s="294"/>
      <c r="AF262" s="294"/>
      <c r="AG262" s="294"/>
      <c r="AH262" s="294"/>
      <c r="AI262" s="294"/>
      <c r="AJ262" s="294"/>
      <c r="AK262" s="294"/>
      <c r="AL262" s="294"/>
      <c r="AM262" s="294"/>
      <c r="AN262" s="294"/>
      <c r="AO262" s="294"/>
      <c r="AP262" s="294"/>
      <c r="AQ262" s="294"/>
      <c r="AR262" s="294"/>
      <c r="AS262" s="294"/>
      <c r="AT262" s="294"/>
      <c r="AU262" s="294"/>
    </row>
    <row r="263" spans="1:47" ht="11.25" customHeight="1">
      <c r="A263" s="177" t="s">
        <v>72</v>
      </c>
      <c r="B263" s="178">
        <f t="shared" ref="B263:E263" si="376">$H$219</f>
        <v>0.76153599999999999</v>
      </c>
      <c r="C263" s="178">
        <f t="shared" si="376"/>
        <v>0.76153599999999999</v>
      </c>
      <c r="D263" s="178">
        <f t="shared" si="376"/>
        <v>0.76153599999999999</v>
      </c>
      <c r="E263" s="178">
        <f t="shared" si="376"/>
        <v>0.76153599999999999</v>
      </c>
      <c r="F263" s="427">
        <f>$H$219-$H$220*(F$262-$F$262)</f>
        <v>0.76153599999999999</v>
      </c>
      <c r="G263" s="427">
        <f t="shared" ref="G263:J263" si="377">$H$219-$H$220*(G$262-$F$262)</f>
        <v>0.7515191</v>
      </c>
      <c r="H263" s="427">
        <f t="shared" si="377"/>
        <v>0.7415022</v>
      </c>
      <c r="I263" s="427">
        <f t="shared" si="377"/>
        <v>0.7314853</v>
      </c>
      <c r="J263" s="427">
        <f t="shared" si="377"/>
        <v>0.72146840000000001</v>
      </c>
      <c r="K263" s="428"/>
      <c r="L263" s="428"/>
      <c r="M263" s="428"/>
      <c r="N263" s="294"/>
      <c r="O263" s="294"/>
      <c r="P263" s="294"/>
      <c r="Q263" s="294"/>
      <c r="R263" s="294"/>
      <c r="S263" s="294"/>
      <c r="T263" s="294"/>
      <c r="U263" s="294"/>
      <c r="V263" s="294"/>
      <c r="W263" s="294"/>
      <c r="X263" s="294"/>
      <c r="Y263" s="294"/>
      <c r="Z263" s="294"/>
      <c r="AA263" s="294"/>
      <c r="AB263" s="294"/>
      <c r="AC263" s="294"/>
      <c r="AD263" s="294"/>
      <c r="AE263" s="294"/>
      <c r="AF263" s="294"/>
      <c r="AG263" s="294"/>
      <c r="AH263" s="294"/>
      <c r="AI263" s="294"/>
      <c r="AJ263" s="294"/>
      <c r="AK263" s="294"/>
      <c r="AL263" s="294"/>
      <c r="AM263" s="294"/>
      <c r="AN263" s="294"/>
      <c r="AO263" s="294"/>
      <c r="AP263" s="294"/>
      <c r="AQ263" s="294"/>
      <c r="AR263" s="294"/>
      <c r="AS263" s="294"/>
      <c r="AT263" s="294"/>
      <c r="AU263" s="294"/>
    </row>
    <row r="264" spans="1:47" ht="11.25" customHeight="1">
      <c r="A264" s="103" t="s">
        <v>73</v>
      </c>
      <c r="B264" s="429"/>
      <c r="C264" s="429"/>
      <c r="D264" s="429"/>
      <c r="E264" s="429"/>
      <c r="F264" s="429"/>
      <c r="G264" s="429"/>
      <c r="H264" s="429"/>
      <c r="I264" s="104"/>
      <c r="J264" s="10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  <c r="AS264" s="294"/>
      <c r="AT264" s="294"/>
      <c r="AU264" s="294"/>
    </row>
    <row r="265" spans="1:47" ht="11.25" customHeight="1">
      <c r="B265" s="294"/>
      <c r="C265" s="294"/>
      <c r="D265" s="294"/>
      <c r="E265" s="294"/>
      <c r="F265" s="294"/>
      <c r="G265" s="294"/>
      <c r="H265" s="294"/>
      <c r="M265" s="294"/>
      <c r="N265" s="294"/>
      <c r="O265" s="294"/>
      <c r="P265" s="294"/>
      <c r="Q265" s="294"/>
      <c r="R265" s="294"/>
      <c r="S265" s="294"/>
      <c r="T265" s="294"/>
      <c r="U265" s="294"/>
      <c r="V265" s="294"/>
      <c r="W265" s="294"/>
      <c r="X265" s="294"/>
      <c r="Y265" s="294"/>
      <c r="Z265" s="294"/>
      <c r="AA265" s="294"/>
      <c r="AB265" s="294"/>
      <c r="AC265" s="294"/>
      <c r="AD265" s="294"/>
      <c r="AE265" s="294"/>
      <c r="AF265" s="294"/>
      <c r="AG265" s="294"/>
      <c r="AH265" s="294"/>
      <c r="AI265" s="294"/>
      <c r="AJ265" s="294"/>
      <c r="AK265" s="294"/>
      <c r="AL265" s="294"/>
      <c r="AM265" s="294"/>
      <c r="AN265" s="294"/>
      <c r="AO265" s="294"/>
      <c r="AP265" s="294"/>
      <c r="AQ265" s="294"/>
      <c r="AR265" s="294"/>
      <c r="AS265" s="294"/>
      <c r="AT265" s="294"/>
      <c r="AU265" s="294"/>
    </row>
    <row r="266" spans="1:47" ht="11.25" customHeight="1" thickBot="1"/>
    <row r="267" spans="1:47" ht="11.25" customHeight="1" thickBot="1">
      <c r="A267" s="187" t="s">
        <v>116</v>
      </c>
      <c r="B267" s="188"/>
      <c r="C267" s="188"/>
      <c r="D267" s="188"/>
      <c r="E267" s="188"/>
      <c r="F267" s="188"/>
      <c r="G267" s="188"/>
      <c r="H267" s="188"/>
      <c r="I267" s="188"/>
      <c r="J267" s="189"/>
    </row>
    <row r="268" spans="1:47" ht="11.25" customHeight="1" thickBot="1">
      <c r="A268" s="109" t="s">
        <v>9</v>
      </c>
      <c r="B268" s="185" t="s">
        <v>74</v>
      </c>
      <c r="C268" s="179"/>
      <c r="D268" s="179"/>
      <c r="E268" s="179"/>
      <c r="F268" s="179"/>
      <c r="G268" s="179"/>
      <c r="H268" s="179"/>
      <c r="I268" s="179"/>
      <c r="J268" s="169"/>
    </row>
    <row r="269" spans="1:47" ht="11.25" customHeight="1">
      <c r="A269" s="148">
        <v>1980</v>
      </c>
      <c r="B269" s="247">
        <f t="shared" ref="B269:B270" si="378">1/(1+EXP(-$I$257*(B$262-$H$257)))</f>
        <v>0.17146643314966611</v>
      </c>
      <c r="C269" s="248">
        <f t="shared" ref="C269:E281" si="379">1/(1+EXP(-$I$257*(C$262-$H$257)))</f>
        <v>0.30914365652537584</v>
      </c>
      <c r="D269" s="248">
        <f t="shared" si="379"/>
        <v>0.4917552901501101</v>
      </c>
      <c r="E269" s="248">
        <f t="shared" si="379"/>
        <v>0.67659384300667536</v>
      </c>
      <c r="F269" s="248">
        <v>1</v>
      </c>
      <c r="G269" s="248">
        <v>1</v>
      </c>
      <c r="H269" s="248">
        <v>1</v>
      </c>
      <c r="I269" s="248">
        <v>1</v>
      </c>
      <c r="J269" s="249">
        <v>1</v>
      </c>
    </row>
    <row r="270" spans="1:47" ht="11.25" customHeight="1">
      <c r="A270" s="148">
        <v>1981</v>
      </c>
      <c r="B270" s="180">
        <f t="shared" si="378"/>
        <v>0.17146643314966611</v>
      </c>
      <c r="C270" s="161">
        <f t="shared" si="379"/>
        <v>0.30914365652537584</v>
      </c>
      <c r="D270" s="161">
        <f t="shared" si="379"/>
        <v>0.4917552901501101</v>
      </c>
      <c r="E270" s="161">
        <f t="shared" si="379"/>
        <v>0.67659384300667536</v>
      </c>
      <c r="F270" s="161">
        <v>1</v>
      </c>
      <c r="G270" s="161">
        <v>1</v>
      </c>
      <c r="H270" s="161">
        <v>1</v>
      </c>
      <c r="I270" s="161">
        <v>1</v>
      </c>
      <c r="J270" s="181">
        <v>1</v>
      </c>
    </row>
    <row r="271" spans="1:47" ht="11.25" customHeight="1">
      <c r="A271" s="148">
        <v>1982</v>
      </c>
      <c r="B271" s="180">
        <f>1/(1+EXP(-$I$257*(B$262-$H$257)))</f>
        <v>0.17146643314966611</v>
      </c>
      <c r="C271" s="161">
        <f t="shared" si="379"/>
        <v>0.30914365652537584</v>
      </c>
      <c r="D271" s="161">
        <f t="shared" si="379"/>
        <v>0.4917552901501101</v>
      </c>
      <c r="E271" s="161">
        <f t="shared" si="379"/>
        <v>0.67659384300667536</v>
      </c>
      <c r="F271" s="161">
        <v>1</v>
      </c>
      <c r="G271" s="161">
        <v>1</v>
      </c>
      <c r="H271" s="161">
        <v>1</v>
      </c>
      <c r="I271" s="161">
        <v>1</v>
      </c>
      <c r="J271" s="181">
        <v>1</v>
      </c>
    </row>
    <row r="272" spans="1:47" ht="11.25" customHeight="1">
      <c r="A272" s="148">
        <v>1983</v>
      </c>
      <c r="B272" s="180">
        <f t="shared" ref="B272:B281" si="380">1/(1+EXP(-$I$257*(B$262-$H$257)))</f>
        <v>0.17146643314966611</v>
      </c>
      <c r="C272" s="161">
        <f t="shared" si="379"/>
        <v>0.30914365652537584</v>
      </c>
      <c r="D272" s="161">
        <f t="shared" si="379"/>
        <v>0.4917552901501101</v>
      </c>
      <c r="E272" s="161">
        <f t="shared" si="379"/>
        <v>0.67659384300667536</v>
      </c>
      <c r="F272" s="161">
        <v>1</v>
      </c>
      <c r="G272" s="161">
        <v>1</v>
      </c>
      <c r="H272" s="161">
        <v>1</v>
      </c>
      <c r="I272" s="161">
        <v>1</v>
      </c>
      <c r="J272" s="181">
        <v>1</v>
      </c>
    </row>
    <row r="273" spans="1:22" ht="11.25" customHeight="1">
      <c r="A273" s="148">
        <v>1984</v>
      </c>
      <c r="B273" s="180">
        <f t="shared" si="380"/>
        <v>0.17146643314966611</v>
      </c>
      <c r="C273" s="161">
        <f t="shared" si="379"/>
        <v>0.30914365652537584</v>
      </c>
      <c r="D273" s="161">
        <f t="shared" si="379"/>
        <v>0.4917552901501101</v>
      </c>
      <c r="E273" s="161">
        <f t="shared" si="379"/>
        <v>0.67659384300667536</v>
      </c>
      <c r="F273" s="161">
        <v>1</v>
      </c>
      <c r="G273" s="161">
        <v>1</v>
      </c>
      <c r="H273" s="161">
        <v>1</v>
      </c>
      <c r="I273" s="161">
        <v>1</v>
      </c>
      <c r="J273" s="181">
        <v>1</v>
      </c>
    </row>
    <row r="274" spans="1:22" ht="11.25" customHeight="1">
      <c r="A274" s="148">
        <v>1985</v>
      </c>
      <c r="B274" s="180">
        <f t="shared" si="380"/>
        <v>0.17146643314966611</v>
      </c>
      <c r="C274" s="161">
        <f t="shared" si="379"/>
        <v>0.30914365652537584</v>
      </c>
      <c r="D274" s="161">
        <f t="shared" si="379"/>
        <v>0.4917552901501101</v>
      </c>
      <c r="E274" s="161">
        <f t="shared" si="379"/>
        <v>0.67659384300667536</v>
      </c>
      <c r="F274" s="161">
        <v>1</v>
      </c>
      <c r="G274" s="161">
        <v>1</v>
      </c>
      <c r="H274" s="161">
        <v>1</v>
      </c>
      <c r="I274" s="161">
        <v>1</v>
      </c>
      <c r="J274" s="181">
        <v>1</v>
      </c>
    </row>
    <row r="275" spans="1:22" ht="11.25" customHeight="1">
      <c r="A275" s="148">
        <v>1986</v>
      </c>
      <c r="B275" s="180">
        <f t="shared" si="380"/>
        <v>0.17146643314966611</v>
      </c>
      <c r="C275" s="161">
        <f t="shared" si="379"/>
        <v>0.30914365652537584</v>
      </c>
      <c r="D275" s="161">
        <f t="shared" si="379"/>
        <v>0.4917552901501101</v>
      </c>
      <c r="E275" s="161">
        <f t="shared" si="379"/>
        <v>0.67659384300667536</v>
      </c>
      <c r="F275" s="161">
        <v>1</v>
      </c>
      <c r="G275" s="161">
        <v>1</v>
      </c>
      <c r="H275" s="161">
        <v>1</v>
      </c>
      <c r="I275" s="161">
        <v>1</v>
      </c>
      <c r="J275" s="181">
        <v>1</v>
      </c>
    </row>
    <row r="276" spans="1:22" ht="11.25" customHeight="1">
      <c r="A276" s="148">
        <v>1987</v>
      </c>
      <c r="B276" s="180">
        <f t="shared" si="380"/>
        <v>0.17146643314966611</v>
      </c>
      <c r="C276" s="161">
        <f t="shared" si="379"/>
        <v>0.30914365652537584</v>
      </c>
      <c r="D276" s="161">
        <f t="shared" si="379"/>
        <v>0.4917552901501101</v>
      </c>
      <c r="E276" s="161">
        <f t="shared" si="379"/>
        <v>0.67659384300667536</v>
      </c>
      <c r="F276" s="161">
        <v>1</v>
      </c>
      <c r="G276" s="161">
        <v>1</v>
      </c>
      <c r="H276" s="161">
        <v>1</v>
      </c>
      <c r="I276" s="161">
        <v>1</v>
      </c>
      <c r="J276" s="181">
        <v>1</v>
      </c>
    </row>
    <row r="277" spans="1:22" ht="11.25" customHeight="1">
      <c r="A277" s="148">
        <v>1988</v>
      </c>
      <c r="B277" s="180">
        <f t="shared" si="380"/>
        <v>0.17146643314966611</v>
      </c>
      <c r="C277" s="161">
        <f t="shared" si="379"/>
        <v>0.30914365652537584</v>
      </c>
      <c r="D277" s="161">
        <f t="shared" si="379"/>
        <v>0.4917552901501101</v>
      </c>
      <c r="E277" s="161">
        <f t="shared" si="379"/>
        <v>0.67659384300667536</v>
      </c>
      <c r="F277" s="161">
        <v>1</v>
      </c>
      <c r="G277" s="161">
        <v>1</v>
      </c>
      <c r="H277" s="161">
        <v>1</v>
      </c>
      <c r="I277" s="161">
        <v>1</v>
      </c>
      <c r="J277" s="181">
        <v>1</v>
      </c>
    </row>
    <row r="278" spans="1:22" ht="11.25" customHeight="1">
      <c r="A278" s="148">
        <v>1989</v>
      </c>
      <c r="B278" s="180">
        <f t="shared" si="380"/>
        <v>0.17146643314966611</v>
      </c>
      <c r="C278" s="161">
        <f t="shared" si="379"/>
        <v>0.30914365652537584</v>
      </c>
      <c r="D278" s="161">
        <f t="shared" si="379"/>
        <v>0.4917552901501101</v>
      </c>
      <c r="E278" s="161">
        <f t="shared" si="379"/>
        <v>0.67659384300667536</v>
      </c>
      <c r="F278" s="161">
        <v>1</v>
      </c>
      <c r="G278" s="161">
        <v>1</v>
      </c>
      <c r="H278" s="161">
        <v>1</v>
      </c>
      <c r="I278" s="161">
        <v>1</v>
      </c>
      <c r="J278" s="181">
        <v>1</v>
      </c>
    </row>
    <row r="279" spans="1:22" ht="11.25" customHeight="1">
      <c r="A279" s="148">
        <v>1990</v>
      </c>
      <c r="B279" s="180">
        <f t="shared" si="380"/>
        <v>0.17146643314966611</v>
      </c>
      <c r="C279" s="161">
        <f t="shared" si="379"/>
        <v>0.30914365652537584</v>
      </c>
      <c r="D279" s="161">
        <f t="shared" si="379"/>
        <v>0.4917552901501101</v>
      </c>
      <c r="E279" s="161">
        <f t="shared" si="379"/>
        <v>0.67659384300667536</v>
      </c>
      <c r="F279" s="161">
        <v>1</v>
      </c>
      <c r="G279" s="161">
        <v>1</v>
      </c>
      <c r="H279" s="161">
        <v>1</v>
      </c>
      <c r="I279" s="161">
        <v>1</v>
      </c>
      <c r="J279" s="181">
        <v>1</v>
      </c>
    </row>
    <row r="280" spans="1:22" ht="11.25" customHeight="1">
      <c r="A280" s="148">
        <v>1991</v>
      </c>
      <c r="B280" s="180">
        <f t="shared" si="380"/>
        <v>0.17146643314966611</v>
      </c>
      <c r="C280" s="161">
        <f t="shared" si="379"/>
        <v>0.30914365652537584</v>
      </c>
      <c r="D280" s="161">
        <f t="shared" si="379"/>
        <v>0.4917552901501101</v>
      </c>
      <c r="E280" s="161">
        <f t="shared" si="379"/>
        <v>0.67659384300667536</v>
      </c>
      <c r="F280" s="161">
        <v>1</v>
      </c>
      <c r="G280" s="161">
        <v>1</v>
      </c>
      <c r="H280" s="161">
        <v>1</v>
      </c>
      <c r="I280" s="161">
        <v>1</v>
      </c>
      <c r="J280" s="181">
        <v>1</v>
      </c>
    </row>
    <row r="281" spans="1:22" ht="11.25" customHeight="1" thickBot="1">
      <c r="A281" s="148">
        <v>1992</v>
      </c>
      <c r="B281" s="182">
        <f t="shared" si="380"/>
        <v>0.17146643314966611</v>
      </c>
      <c r="C281" s="183">
        <f t="shared" si="379"/>
        <v>0.30914365652537584</v>
      </c>
      <c r="D281" s="183">
        <f t="shared" si="379"/>
        <v>0.4917552901501101</v>
      </c>
      <c r="E281" s="183">
        <f t="shared" si="379"/>
        <v>0.67659384300667536</v>
      </c>
      <c r="F281" s="183">
        <v>1</v>
      </c>
      <c r="G281" s="183">
        <v>1</v>
      </c>
      <c r="H281" s="183">
        <v>1</v>
      </c>
      <c r="I281" s="183">
        <v>1</v>
      </c>
      <c r="J281" s="184">
        <v>1</v>
      </c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</row>
    <row r="282" spans="1:22" ht="11.25" customHeight="1">
      <c r="A282" s="148">
        <v>1993</v>
      </c>
      <c r="B282" s="180">
        <f t="shared" ref="B282:B307" si="381">1/(1+EXP(-$I$258*(B$262-$H$258)))</f>
        <v>8.9351908572281757E-2</v>
      </c>
      <c r="C282" s="161">
        <f t="shared" ref="C282:E296" si="382">1/(1+EXP(-$I$258*(C$262-$H$258)))</f>
        <v>0.22058613433668917</v>
      </c>
      <c r="D282" s="161">
        <f t="shared" si="382"/>
        <v>0.44943991247749632</v>
      </c>
      <c r="E282" s="161">
        <f t="shared" si="382"/>
        <v>0.70190504770867446</v>
      </c>
      <c r="F282" s="161">
        <v>1</v>
      </c>
      <c r="G282" s="161">
        <v>1</v>
      </c>
      <c r="H282" s="161">
        <v>1</v>
      </c>
      <c r="I282" s="161">
        <v>1</v>
      </c>
      <c r="J282" s="181">
        <v>1</v>
      </c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</row>
    <row r="283" spans="1:22" ht="11.25" customHeight="1">
      <c r="A283" s="148">
        <v>1994</v>
      </c>
      <c r="B283" s="180">
        <f t="shared" si="381"/>
        <v>8.9351908572281757E-2</v>
      </c>
      <c r="C283" s="161">
        <f t="shared" si="382"/>
        <v>0.22058613433668917</v>
      </c>
      <c r="D283" s="161">
        <f t="shared" si="382"/>
        <v>0.44943991247749632</v>
      </c>
      <c r="E283" s="161">
        <f t="shared" si="382"/>
        <v>0.70190504770867446</v>
      </c>
      <c r="F283" s="161">
        <v>1</v>
      </c>
      <c r="G283" s="161">
        <v>1</v>
      </c>
      <c r="H283" s="161">
        <v>1</v>
      </c>
      <c r="I283" s="161">
        <v>1</v>
      </c>
      <c r="J283" s="181">
        <v>1</v>
      </c>
    </row>
    <row r="284" spans="1:22" ht="11.25" customHeight="1">
      <c r="A284" s="148">
        <v>1995</v>
      </c>
      <c r="B284" s="180">
        <f t="shared" si="381"/>
        <v>8.9351908572281757E-2</v>
      </c>
      <c r="C284" s="161">
        <f t="shared" si="382"/>
        <v>0.22058613433668917</v>
      </c>
      <c r="D284" s="161">
        <f t="shared" si="382"/>
        <v>0.44943991247749632</v>
      </c>
      <c r="E284" s="161">
        <f t="shared" si="382"/>
        <v>0.70190504770867446</v>
      </c>
      <c r="F284" s="161">
        <v>1</v>
      </c>
      <c r="G284" s="161">
        <v>1</v>
      </c>
      <c r="H284" s="161">
        <v>1</v>
      </c>
      <c r="I284" s="161">
        <v>1</v>
      </c>
      <c r="J284" s="181">
        <v>1</v>
      </c>
    </row>
    <row r="285" spans="1:22" ht="11.25" customHeight="1">
      <c r="A285" s="148">
        <v>1996</v>
      </c>
      <c r="B285" s="180">
        <f t="shared" si="381"/>
        <v>8.9351908572281757E-2</v>
      </c>
      <c r="C285" s="161">
        <f t="shared" si="382"/>
        <v>0.22058613433668917</v>
      </c>
      <c r="D285" s="161">
        <f t="shared" si="382"/>
        <v>0.44943991247749632</v>
      </c>
      <c r="E285" s="161">
        <f t="shared" si="382"/>
        <v>0.70190504770867446</v>
      </c>
      <c r="F285" s="161">
        <v>1</v>
      </c>
      <c r="G285" s="161">
        <v>1</v>
      </c>
      <c r="H285" s="161">
        <v>1</v>
      </c>
      <c r="I285" s="161">
        <v>1</v>
      </c>
      <c r="J285" s="181">
        <v>1</v>
      </c>
    </row>
    <row r="286" spans="1:22" ht="11.25" customHeight="1">
      <c r="A286" s="148">
        <v>1997</v>
      </c>
      <c r="B286" s="180">
        <f t="shared" si="381"/>
        <v>8.9351908572281757E-2</v>
      </c>
      <c r="C286" s="161">
        <f t="shared" si="382"/>
        <v>0.22058613433668917</v>
      </c>
      <c r="D286" s="161">
        <f t="shared" si="382"/>
        <v>0.44943991247749632</v>
      </c>
      <c r="E286" s="161">
        <f t="shared" si="382"/>
        <v>0.70190504770867446</v>
      </c>
      <c r="F286" s="161">
        <v>1</v>
      </c>
      <c r="G286" s="161">
        <v>1</v>
      </c>
      <c r="H286" s="161">
        <v>1</v>
      </c>
      <c r="I286" s="161">
        <v>1</v>
      </c>
      <c r="J286" s="181">
        <v>1</v>
      </c>
    </row>
    <row r="287" spans="1:22" ht="11.25" customHeight="1">
      <c r="A287" s="148">
        <v>1998</v>
      </c>
      <c r="B287" s="180">
        <f t="shared" si="381"/>
        <v>8.9351908572281757E-2</v>
      </c>
      <c r="C287" s="161">
        <f t="shared" si="382"/>
        <v>0.22058613433668917</v>
      </c>
      <c r="D287" s="161">
        <f t="shared" si="382"/>
        <v>0.44943991247749632</v>
      </c>
      <c r="E287" s="161">
        <f t="shared" si="382"/>
        <v>0.70190504770867446</v>
      </c>
      <c r="F287" s="161">
        <v>1</v>
      </c>
      <c r="G287" s="161">
        <v>1</v>
      </c>
      <c r="H287" s="161">
        <v>1</v>
      </c>
      <c r="I287" s="161">
        <v>1</v>
      </c>
      <c r="J287" s="181">
        <v>1</v>
      </c>
    </row>
    <row r="288" spans="1:22" ht="11.25" customHeight="1">
      <c r="A288" s="148">
        <v>1999</v>
      </c>
      <c r="B288" s="180">
        <f t="shared" si="381"/>
        <v>8.9351908572281757E-2</v>
      </c>
      <c r="C288" s="161">
        <f t="shared" si="382"/>
        <v>0.22058613433668917</v>
      </c>
      <c r="D288" s="161">
        <f t="shared" si="382"/>
        <v>0.44943991247749632</v>
      </c>
      <c r="E288" s="161">
        <f t="shared" si="382"/>
        <v>0.70190504770867446</v>
      </c>
      <c r="F288" s="161">
        <v>1</v>
      </c>
      <c r="G288" s="161">
        <v>1</v>
      </c>
      <c r="H288" s="161">
        <v>1</v>
      </c>
      <c r="I288" s="161">
        <v>1</v>
      </c>
      <c r="J288" s="181">
        <v>1</v>
      </c>
    </row>
    <row r="289" spans="1:11" ht="11.25" customHeight="1">
      <c r="A289" s="148">
        <v>2000</v>
      </c>
      <c r="B289" s="180">
        <f t="shared" si="381"/>
        <v>8.9351908572281757E-2</v>
      </c>
      <c r="C289" s="161">
        <f t="shared" si="382"/>
        <v>0.22058613433668917</v>
      </c>
      <c r="D289" s="161">
        <f t="shared" si="382"/>
        <v>0.44943991247749632</v>
      </c>
      <c r="E289" s="161">
        <f t="shared" si="382"/>
        <v>0.70190504770867446</v>
      </c>
      <c r="F289" s="161">
        <v>1</v>
      </c>
      <c r="G289" s="161">
        <v>1</v>
      </c>
      <c r="H289" s="161">
        <v>1</v>
      </c>
      <c r="I289" s="161">
        <v>1</v>
      </c>
      <c r="J289" s="181">
        <v>1</v>
      </c>
    </row>
    <row r="290" spans="1:11" ht="11.25" customHeight="1">
      <c r="A290" s="148">
        <v>2001</v>
      </c>
      <c r="B290" s="180">
        <f t="shared" si="381"/>
        <v>8.9351908572281757E-2</v>
      </c>
      <c r="C290" s="161">
        <f t="shared" si="382"/>
        <v>0.22058613433668917</v>
      </c>
      <c r="D290" s="161">
        <f t="shared" si="382"/>
        <v>0.44943991247749632</v>
      </c>
      <c r="E290" s="161">
        <f t="shared" si="382"/>
        <v>0.70190504770867446</v>
      </c>
      <c r="F290" s="161">
        <v>1</v>
      </c>
      <c r="G290" s="161">
        <v>1</v>
      </c>
      <c r="H290" s="161">
        <v>1</v>
      </c>
      <c r="I290" s="161">
        <v>1</v>
      </c>
      <c r="J290" s="181">
        <v>1</v>
      </c>
    </row>
    <row r="291" spans="1:11" ht="11.25" customHeight="1">
      <c r="A291" s="148">
        <v>2002</v>
      </c>
      <c r="B291" s="180">
        <f t="shared" si="381"/>
        <v>8.9351908572281757E-2</v>
      </c>
      <c r="C291" s="161">
        <f t="shared" si="382"/>
        <v>0.22058613433668917</v>
      </c>
      <c r="D291" s="161">
        <f t="shared" si="382"/>
        <v>0.44943991247749632</v>
      </c>
      <c r="E291" s="161">
        <f t="shared" si="382"/>
        <v>0.70190504770867446</v>
      </c>
      <c r="F291" s="161">
        <v>1</v>
      </c>
      <c r="G291" s="161">
        <v>1</v>
      </c>
      <c r="H291" s="161">
        <v>1</v>
      </c>
      <c r="I291" s="161">
        <v>1</v>
      </c>
      <c r="J291" s="181">
        <v>1</v>
      </c>
    </row>
    <row r="292" spans="1:11" ht="11.25" customHeight="1">
      <c r="A292" s="148">
        <v>2003</v>
      </c>
      <c r="B292" s="180">
        <f t="shared" si="381"/>
        <v>8.9351908572281757E-2</v>
      </c>
      <c r="C292" s="161">
        <f t="shared" si="382"/>
        <v>0.22058613433668917</v>
      </c>
      <c r="D292" s="161">
        <f t="shared" si="382"/>
        <v>0.44943991247749632</v>
      </c>
      <c r="E292" s="161">
        <f t="shared" si="382"/>
        <v>0.70190504770867446</v>
      </c>
      <c r="F292" s="161">
        <v>1</v>
      </c>
      <c r="G292" s="161">
        <v>1</v>
      </c>
      <c r="H292" s="161">
        <v>1</v>
      </c>
      <c r="I292" s="161">
        <v>1</v>
      </c>
      <c r="J292" s="181">
        <v>1</v>
      </c>
    </row>
    <row r="293" spans="1:11" ht="11.25" customHeight="1">
      <c r="A293" s="148">
        <v>2004</v>
      </c>
      <c r="B293" s="180">
        <f t="shared" si="381"/>
        <v>8.9351908572281757E-2</v>
      </c>
      <c r="C293" s="161">
        <f t="shared" si="382"/>
        <v>0.22058613433668917</v>
      </c>
      <c r="D293" s="161">
        <f t="shared" si="382"/>
        <v>0.44943991247749632</v>
      </c>
      <c r="E293" s="161">
        <f t="shared" si="382"/>
        <v>0.70190504770867446</v>
      </c>
      <c r="F293" s="161">
        <v>1</v>
      </c>
      <c r="G293" s="161">
        <v>1</v>
      </c>
      <c r="H293" s="161">
        <v>1</v>
      </c>
      <c r="I293" s="161">
        <v>1</v>
      </c>
      <c r="J293" s="181">
        <v>1</v>
      </c>
    </row>
    <row r="294" spans="1:11" ht="11.25" customHeight="1">
      <c r="A294" s="148">
        <v>2005</v>
      </c>
      <c r="B294" s="180">
        <f t="shared" si="381"/>
        <v>8.9351908572281757E-2</v>
      </c>
      <c r="C294" s="161">
        <f t="shared" si="382"/>
        <v>0.22058613433668917</v>
      </c>
      <c r="D294" s="161">
        <f t="shared" si="382"/>
        <v>0.44943991247749632</v>
      </c>
      <c r="E294" s="161">
        <f t="shared" si="382"/>
        <v>0.70190504770867446</v>
      </c>
      <c r="F294" s="161">
        <v>1</v>
      </c>
      <c r="G294" s="161">
        <v>1</v>
      </c>
      <c r="H294" s="161">
        <v>1</v>
      </c>
      <c r="I294" s="161">
        <v>1</v>
      </c>
      <c r="J294" s="181">
        <v>1</v>
      </c>
      <c r="K294" s="7"/>
    </row>
    <row r="295" spans="1:11" ht="11.25" customHeight="1">
      <c r="A295" s="148">
        <v>2006</v>
      </c>
      <c r="B295" s="180">
        <f t="shared" si="381"/>
        <v>8.9351908572281757E-2</v>
      </c>
      <c r="C295" s="161">
        <f t="shared" si="382"/>
        <v>0.22058613433668917</v>
      </c>
      <c r="D295" s="161">
        <f t="shared" si="382"/>
        <v>0.44943991247749632</v>
      </c>
      <c r="E295" s="161">
        <f t="shared" si="382"/>
        <v>0.70190504770867446</v>
      </c>
      <c r="F295" s="161">
        <v>1</v>
      </c>
      <c r="G295" s="161">
        <v>1</v>
      </c>
      <c r="H295" s="161">
        <v>1</v>
      </c>
      <c r="I295" s="161">
        <v>1</v>
      </c>
      <c r="J295" s="181">
        <v>1</v>
      </c>
      <c r="K295" s="7"/>
    </row>
    <row r="296" spans="1:11" ht="11.25" customHeight="1">
      <c r="A296" s="148">
        <v>2007</v>
      </c>
      <c r="B296" s="180">
        <f t="shared" si="381"/>
        <v>8.9351908572281757E-2</v>
      </c>
      <c r="C296" s="161">
        <f t="shared" si="382"/>
        <v>0.22058613433668917</v>
      </c>
      <c r="D296" s="161">
        <f t="shared" si="382"/>
        <v>0.44943991247749632</v>
      </c>
      <c r="E296" s="161">
        <f t="shared" si="382"/>
        <v>0.70190504770867446</v>
      </c>
      <c r="F296" s="161">
        <v>1</v>
      </c>
      <c r="G296" s="161">
        <v>1</v>
      </c>
      <c r="H296" s="161">
        <v>1</v>
      </c>
      <c r="I296" s="161">
        <v>1</v>
      </c>
      <c r="J296" s="181">
        <v>1</v>
      </c>
      <c r="K296" s="7"/>
    </row>
    <row r="297" spans="1:11" ht="11.25" customHeight="1">
      <c r="A297" s="148">
        <v>2008</v>
      </c>
      <c r="B297" s="180">
        <f t="shared" si="381"/>
        <v>8.9351908572281757E-2</v>
      </c>
      <c r="C297" s="161">
        <f t="shared" ref="C297:E307" si="383">1/(1+EXP(-$I$258*(C$262-$H$258)))</f>
        <v>0.22058613433668917</v>
      </c>
      <c r="D297" s="161">
        <f t="shared" si="383"/>
        <v>0.44943991247749632</v>
      </c>
      <c r="E297" s="161">
        <f t="shared" si="383"/>
        <v>0.70190504770867446</v>
      </c>
      <c r="F297" s="161">
        <v>1</v>
      </c>
      <c r="G297" s="161">
        <v>1</v>
      </c>
      <c r="H297" s="161">
        <v>1</v>
      </c>
      <c r="I297" s="161">
        <v>1</v>
      </c>
      <c r="J297" s="181">
        <v>1</v>
      </c>
      <c r="K297" s="7"/>
    </row>
    <row r="298" spans="1:11" ht="11.25" customHeight="1">
      <c r="A298" s="148">
        <v>2009</v>
      </c>
      <c r="B298" s="180">
        <f t="shared" si="381"/>
        <v>8.9351908572281757E-2</v>
      </c>
      <c r="C298" s="161">
        <f t="shared" si="383"/>
        <v>0.22058613433668917</v>
      </c>
      <c r="D298" s="161">
        <f t="shared" si="383"/>
        <v>0.44943991247749632</v>
      </c>
      <c r="E298" s="161">
        <f t="shared" si="383"/>
        <v>0.70190504770867446</v>
      </c>
      <c r="F298" s="161">
        <v>1</v>
      </c>
      <c r="G298" s="161">
        <v>1</v>
      </c>
      <c r="H298" s="161">
        <v>1</v>
      </c>
      <c r="I298" s="161">
        <v>1</v>
      </c>
      <c r="J298" s="181">
        <v>1</v>
      </c>
      <c r="K298" s="7"/>
    </row>
    <row r="299" spans="1:11" ht="11.25" customHeight="1">
      <c r="A299" s="148">
        <f t="shared" ref="A299:A307" si="384">A298+1</f>
        <v>2010</v>
      </c>
      <c r="B299" s="180">
        <f t="shared" si="381"/>
        <v>8.9351908572281757E-2</v>
      </c>
      <c r="C299" s="161">
        <f t="shared" si="383"/>
        <v>0.22058613433668917</v>
      </c>
      <c r="D299" s="161">
        <f t="shared" si="383"/>
        <v>0.44943991247749632</v>
      </c>
      <c r="E299" s="161">
        <f t="shared" si="383"/>
        <v>0.70190504770867446</v>
      </c>
      <c r="F299" s="161">
        <v>1</v>
      </c>
      <c r="G299" s="161">
        <v>1</v>
      </c>
      <c r="H299" s="161">
        <v>1</v>
      </c>
      <c r="I299" s="161">
        <v>1</v>
      </c>
      <c r="J299" s="181">
        <v>1</v>
      </c>
      <c r="K299" s="7"/>
    </row>
    <row r="300" spans="1:11" ht="11.25" customHeight="1">
      <c r="A300" s="148">
        <f t="shared" si="384"/>
        <v>2011</v>
      </c>
      <c r="B300" s="180">
        <f t="shared" si="381"/>
        <v>8.9351908572281757E-2</v>
      </c>
      <c r="C300" s="161">
        <f t="shared" si="383"/>
        <v>0.22058613433668917</v>
      </c>
      <c r="D300" s="161">
        <f t="shared" si="383"/>
        <v>0.44943991247749632</v>
      </c>
      <c r="E300" s="161">
        <f t="shared" si="383"/>
        <v>0.70190504770867446</v>
      </c>
      <c r="F300" s="161">
        <v>1</v>
      </c>
      <c r="G300" s="161">
        <v>1</v>
      </c>
      <c r="H300" s="161">
        <v>1</v>
      </c>
      <c r="I300" s="161">
        <v>1</v>
      </c>
      <c r="J300" s="181">
        <v>1</v>
      </c>
      <c r="K300" s="7"/>
    </row>
    <row r="301" spans="1:11" ht="11.25" customHeight="1">
      <c r="A301" s="148">
        <f t="shared" si="384"/>
        <v>2012</v>
      </c>
      <c r="B301" s="180">
        <f t="shared" si="381"/>
        <v>8.9351908572281757E-2</v>
      </c>
      <c r="C301" s="161">
        <f t="shared" si="383"/>
        <v>0.22058613433668917</v>
      </c>
      <c r="D301" s="161">
        <f t="shared" si="383"/>
        <v>0.44943991247749632</v>
      </c>
      <c r="E301" s="161">
        <f t="shared" si="383"/>
        <v>0.70190504770867446</v>
      </c>
      <c r="F301" s="161">
        <v>1</v>
      </c>
      <c r="G301" s="161">
        <v>1</v>
      </c>
      <c r="H301" s="161">
        <v>1</v>
      </c>
      <c r="I301" s="161">
        <v>1</v>
      </c>
      <c r="J301" s="181">
        <v>1</v>
      </c>
      <c r="K301" s="7"/>
    </row>
    <row r="302" spans="1:11" ht="11.25" customHeight="1">
      <c r="A302" s="148">
        <f t="shared" si="384"/>
        <v>2013</v>
      </c>
      <c r="B302" s="180">
        <f t="shared" si="381"/>
        <v>8.9351908572281757E-2</v>
      </c>
      <c r="C302" s="161">
        <f t="shared" si="383"/>
        <v>0.22058613433668917</v>
      </c>
      <c r="D302" s="161">
        <f t="shared" si="383"/>
        <v>0.44943991247749632</v>
      </c>
      <c r="E302" s="161">
        <f t="shared" si="383"/>
        <v>0.70190504770867446</v>
      </c>
      <c r="F302" s="161">
        <v>1</v>
      </c>
      <c r="G302" s="161">
        <v>1</v>
      </c>
      <c r="H302" s="161">
        <v>1</v>
      </c>
      <c r="I302" s="161">
        <v>1</v>
      </c>
      <c r="J302" s="181">
        <v>1</v>
      </c>
      <c r="K302" s="7"/>
    </row>
    <row r="303" spans="1:11" ht="11.25" customHeight="1">
      <c r="A303" s="148">
        <f t="shared" si="384"/>
        <v>2014</v>
      </c>
      <c r="B303" s="180">
        <f t="shared" si="381"/>
        <v>8.9351908572281757E-2</v>
      </c>
      <c r="C303" s="161">
        <f t="shared" si="383"/>
        <v>0.22058613433668917</v>
      </c>
      <c r="D303" s="161">
        <f t="shared" si="383"/>
        <v>0.44943991247749632</v>
      </c>
      <c r="E303" s="161">
        <f t="shared" si="383"/>
        <v>0.70190504770867446</v>
      </c>
      <c r="F303" s="161">
        <v>1</v>
      </c>
      <c r="G303" s="161">
        <v>1</v>
      </c>
      <c r="H303" s="161">
        <v>1</v>
      </c>
      <c r="I303" s="161">
        <v>1</v>
      </c>
      <c r="J303" s="181">
        <v>1</v>
      </c>
      <c r="K303" s="7"/>
    </row>
    <row r="304" spans="1:11" ht="11.25" customHeight="1">
      <c r="A304" s="307">
        <f t="shared" si="384"/>
        <v>2015</v>
      </c>
      <c r="B304" s="180">
        <f t="shared" si="381"/>
        <v>8.9351908572281757E-2</v>
      </c>
      <c r="C304" s="161">
        <f t="shared" si="383"/>
        <v>0.22058613433668917</v>
      </c>
      <c r="D304" s="161">
        <f t="shared" si="383"/>
        <v>0.44943991247749632</v>
      </c>
      <c r="E304" s="161">
        <f t="shared" si="383"/>
        <v>0.70190504770867446</v>
      </c>
      <c r="F304" s="161">
        <v>1</v>
      </c>
      <c r="G304" s="161">
        <v>1</v>
      </c>
      <c r="H304" s="161">
        <v>1</v>
      </c>
      <c r="I304" s="161">
        <v>1</v>
      </c>
      <c r="J304" s="181">
        <v>1</v>
      </c>
      <c r="K304" s="7"/>
    </row>
    <row r="305" spans="1:91" s="289" customFormat="1" ht="11.25" customHeight="1">
      <c r="A305" s="148">
        <f t="shared" si="384"/>
        <v>2016</v>
      </c>
      <c r="B305" s="180">
        <f t="shared" si="381"/>
        <v>8.9351908572281757E-2</v>
      </c>
      <c r="C305" s="161">
        <f t="shared" si="383"/>
        <v>0.22058613433668917</v>
      </c>
      <c r="D305" s="161">
        <f t="shared" si="383"/>
        <v>0.44943991247749632</v>
      </c>
      <c r="E305" s="161">
        <f t="shared" si="383"/>
        <v>0.70190504770867446</v>
      </c>
      <c r="F305" s="161">
        <v>1</v>
      </c>
      <c r="G305" s="161">
        <v>1</v>
      </c>
      <c r="H305" s="161">
        <v>1</v>
      </c>
      <c r="I305" s="161">
        <v>1</v>
      </c>
      <c r="J305" s="181">
        <v>1</v>
      </c>
      <c r="K305" s="294"/>
      <c r="L305" s="293"/>
      <c r="M305" s="293"/>
      <c r="N305" s="293"/>
      <c r="O305" s="293"/>
      <c r="P305" s="293"/>
      <c r="Q305" s="293"/>
      <c r="R305" s="293"/>
      <c r="S305" s="293"/>
      <c r="T305" s="293"/>
      <c r="U305" s="293"/>
      <c r="V305" s="293"/>
      <c r="W305" s="293"/>
      <c r="X305" s="294"/>
      <c r="Y305" s="294"/>
      <c r="Z305" s="293"/>
      <c r="AA305" s="293"/>
      <c r="AB305" s="293"/>
      <c r="AC305" s="293"/>
      <c r="AD305" s="293"/>
      <c r="AE305" s="293"/>
      <c r="AF305" s="293"/>
      <c r="AG305" s="293"/>
      <c r="AH305" s="293"/>
      <c r="AI305" s="293"/>
      <c r="AJ305" s="293"/>
      <c r="AK305" s="293"/>
      <c r="AL305" s="293"/>
      <c r="AM305" s="293"/>
      <c r="AN305" s="293"/>
      <c r="AO305" s="293"/>
      <c r="AP305" s="293"/>
      <c r="AQ305" s="293"/>
      <c r="AR305" s="293"/>
      <c r="AS305" s="293"/>
      <c r="AT305" s="293"/>
      <c r="AU305" s="293"/>
      <c r="AV305" s="293"/>
      <c r="AW305" s="293"/>
      <c r="AX305" s="293"/>
      <c r="AY305" s="293"/>
      <c r="AZ305" s="293"/>
      <c r="BA305" s="293"/>
      <c r="BB305" s="293"/>
      <c r="BC305" s="293"/>
      <c r="BD305" s="293"/>
      <c r="BE305" s="293"/>
      <c r="BF305" s="293"/>
      <c r="BG305" s="293"/>
      <c r="BH305" s="293"/>
      <c r="BI305" s="293"/>
      <c r="BJ305" s="293"/>
      <c r="BK305" s="293"/>
      <c r="BL305" s="293"/>
      <c r="BM305" s="293"/>
      <c r="BN305" s="293"/>
      <c r="BO305" s="293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1"/>
      <c r="CF305" s="291"/>
      <c r="CG305" s="291"/>
      <c r="CH305" s="291"/>
      <c r="CI305" s="291"/>
      <c r="CJ305" s="291"/>
      <c r="CK305" s="291"/>
      <c r="CL305" s="291"/>
      <c r="CM305" s="291"/>
    </row>
    <row r="306" spans="1:91" s="289" customFormat="1" ht="11.25" customHeight="1">
      <c r="A306" s="307">
        <f t="shared" si="384"/>
        <v>2017</v>
      </c>
      <c r="B306" s="180">
        <f t="shared" si="381"/>
        <v>8.9351908572281757E-2</v>
      </c>
      <c r="C306" s="161">
        <f t="shared" si="383"/>
        <v>0.22058613433668917</v>
      </c>
      <c r="D306" s="161">
        <f t="shared" si="383"/>
        <v>0.44943991247749632</v>
      </c>
      <c r="E306" s="161">
        <f t="shared" si="383"/>
        <v>0.70190504770867446</v>
      </c>
      <c r="F306" s="161">
        <v>1</v>
      </c>
      <c r="G306" s="161">
        <v>1</v>
      </c>
      <c r="H306" s="161">
        <v>1</v>
      </c>
      <c r="I306" s="161">
        <v>1</v>
      </c>
      <c r="J306" s="181">
        <v>1</v>
      </c>
      <c r="K306" s="294"/>
      <c r="L306" s="293"/>
      <c r="M306" s="293"/>
      <c r="N306" s="293"/>
      <c r="O306" s="293"/>
      <c r="P306" s="293"/>
      <c r="Q306" s="293"/>
      <c r="R306" s="293"/>
      <c r="S306" s="293"/>
      <c r="T306" s="293"/>
      <c r="U306" s="293"/>
      <c r="V306" s="293"/>
      <c r="W306" s="293"/>
      <c r="X306" s="294"/>
      <c r="Y306" s="294"/>
      <c r="Z306" s="293"/>
      <c r="AA306" s="293"/>
      <c r="AB306" s="293"/>
      <c r="AC306" s="293"/>
      <c r="AD306" s="293"/>
      <c r="AE306" s="293"/>
      <c r="AF306" s="293"/>
      <c r="AG306" s="293"/>
      <c r="AH306" s="293"/>
      <c r="AI306" s="293"/>
      <c r="AJ306" s="293"/>
      <c r="AK306" s="293"/>
      <c r="AL306" s="293"/>
      <c r="AM306" s="293"/>
      <c r="AN306" s="293"/>
      <c r="AO306" s="293"/>
      <c r="AP306" s="293"/>
      <c r="AQ306" s="293"/>
      <c r="AR306" s="293"/>
      <c r="AS306" s="293"/>
      <c r="AT306" s="293"/>
      <c r="AU306" s="293"/>
      <c r="AV306" s="293"/>
      <c r="AW306" s="293"/>
      <c r="AX306" s="293"/>
      <c r="AY306" s="293"/>
      <c r="AZ306" s="293"/>
      <c r="BA306" s="293"/>
      <c r="BB306" s="293"/>
      <c r="BC306" s="293"/>
      <c r="BD306" s="293"/>
      <c r="BE306" s="293"/>
      <c r="BF306" s="293"/>
      <c r="BG306" s="293"/>
      <c r="BH306" s="293"/>
      <c r="BI306" s="293"/>
      <c r="BJ306" s="293"/>
      <c r="BK306" s="293"/>
      <c r="BL306" s="293"/>
      <c r="BM306" s="293"/>
      <c r="BN306" s="293"/>
      <c r="BO306" s="293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1"/>
      <c r="CF306" s="291"/>
      <c r="CG306" s="291"/>
      <c r="CH306" s="291"/>
      <c r="CI306" s="291"/>
      <c r="CJ306" s="291"/>
      <c r="CK306" s="291"/>
      <c r="CL306" s="291"/>
      <c r="CM306" s="291"/>
    </row>
    <row r="307" spans="1:91" ht="11.25" customHeight="1">
      <c r="A307" s="148">
        <f t="shared" si="384"/>
        <v>2018</v>
      </c>
      <c r="B307" s="422">
        <f t="shared" si="381"/>
        <v>8.9351908572281757E-2</v>
      </c>
      <c r="C307" s="326">
        <f t="shared" si="383"/>
        <v>0.22058613433668917</v>
      </c>
      <c r="D307" s="326">
        <f t="shared" si="383"/>
        <v>0.44943991247749632</v>
      </c>
      <c r="E307" s="326">
        <f t="shared" si="383"/>
        <v>0.70190504770867446</v>
      </c>
      <c r="F307" s="326">
        <v>1</v>
      </c>
      <c r="G307" s="326">
        <v>1</v>
      </c>
      <c r="H307" s="326">
        <v>1</v>
      </c>
      <c r="I307" s="326">
        <v>1</v>
      </c>
      <c r="J307" s="423">
        <v>1</v>
      </c>
      <c r="K307" s="7"/>
    </row>
    <row r="308" spans="1:91" ht="11.25" customHeight="1">
      <c r="A308" s="25"/>
      <c r="B308" s="65"/>
      <c r="C308" s="65"/>
      <c r="D308" s="65"/>
      <c r="E308" s="65"/>
      <c r="F308" s="65"/>
      <c r="G308" s="65"/>
      <c r="H308" s="65"/>
      <c r="I308" s="65"/>
      <c r="J308" s="65"/>
      <c r="P308" s="294"/>
    </row>
    <row r="309" spans="1:91" ht="11.25" customHeight="1">
      <c r="A309" s="85" t="s">
        <v>75</v>
      </c>
      <c r="B309" s="85"/>
      <c r="C309" s="85"/>
      <c r="D309" s="85"/>
      <c r="E309" s="85"/>
      <c r="F309" s="85"/>
      <c r="G309" s="85"/>
      <c r="H309" s="85"/>
      <c r="I309" s="85"/>
      <c r="J309" s="85"/>
    </row>
    <row r="310" spans="1:91" ht="11.25" customHeight="1">
      <c r="A310" s="85"/>
      <c r="B310" s="190">
        <v>7.7671503920243449E-3</v>
      </c>
      <c r="C310" s="190">
        <v>7.4724892692393033E-2</v>
      </c>
      <c r="D310" s="190">
        <v>0.2298570802071303</v>
      </c>
      <c r="E310" s="190">
        <v>0.44330309959294595</v>
      </c>
      <c r="F310" s="190">
        <v>0.66198499182001391</v>
      </c>
      <c r="G310" s="190">
        <v>0.8408629860455572</v>
      </c>
      <c r="H310" s="190">
        <v>0.95523331810132428</v>
      </c>
      <c r="I310" s="190">
        <v>1</v>
      </c>
      <c r="J310" s="190">
        <v>0.98351635347744104</v>
      </c>
    </row>
    <row r="311" spans="1:91" ht="11.25" customHeight="1"/>
    <row r="312" spans="1:91" ht="11.25" customHeight="1">
      <c r="A312" s="109" t="s">
        <v>9</v>
      </c>
      <c r="B312" s="105" t="s">
        <v>163</v>
      </c>
      <c r="C312" s="106"/>
      <c r="D312" s="106"/>
      <c r="E312" s="107"/>
      <c r="F312" s="107"/>
      <c r="G312" s="107"/>
      <c r="H312" s="107"/>
      <c r="I312" s="107"/>
      <c r="J312" s="107"/>
    </row>
    <row r="313" spans="1:91" ht="11.25" customHeight="1">
      <c r="A313" s="148">
        <v>1980</v>
      </c>
      <c r="B313" s="454">
        <f t="shared" ref="B313:F322" si="385">1/(1+EXP(-$I$255*(B$262-$H$255)))</f>
        <v>7.6655924255136051E-2</v>
      </c>
      <c r="C313" s="186">
        <f t="shared" si="385"/>
        <v>0.20384482741541826</v>
      </c>
      <c r="D313" s="186">
        <f t="shared" si="385"/>
        <v>0.44122423211878098</v>
      </c>
      <c r="E313" s="186">
        <f t="shared" si="385"/>
        <v>0.70889944800327576</v>
      </c>
      <c r="F313" s="186">
        <f t="shared" si="385"/>
        <v>0.88249631798990735</v>
      </c>
      <c r="G313" s="186">
        <v>1</v>
      </c>
      <c r="H313" s="186">
        <v>1</v>
      </c>
      <c r="I313" s="186">
        <v>1</v>
      </c>
      <c r="J313" s="455">
        <v>1</v>
      </c>
    </row>
    <row r="314" spans="1:91" ht="11.25" customHeight="1">
      <c r="A314" s="148">
        <v>1981</v>
      </c>
      <c r="B314" s="456">
        <f t="shared" si="385"/>
        <v>7.6655924255136051E-2</v>
      </c>
      <c r="C314" s="100">
        <f t="shared" si="385"/>
        <v>0.20384482741541826</v>
      </c>
      <c r="D314" s="100">
        <f t="shared" si="385"/>
        <v>0.44122423211878098</v>
      </c>
      <c r="E314" s="100">
        <f t="shared" si="385"/>
        <v>0.70889944800327576</v>
      </c>
      <c r="F314" s="100">
        <f t="shared" si="385"/>
        <v>0.88249631798990735</v>
      </c>
      <c r="G314" s="100">
        <v>1</v>
      </c>
      <c r="H314" s="100">
        <v>1</v>
      </c>
      <c r="I314" s="100">
        <v>1</v>
      </c>
      <c r="J314" s="457">
        <v>1</v>
      </c>
    </row>
    <row r="315" spans="1:91" ht="11.25" customHeight="1">
      <c r="A315" s="148">
        <v>1982</v>
      </c>
      <c r="B315" s="456">
        <f t="shared" si="385"/>
        <v>7.6655924255136051E-2</v>
      </c>
      <c r="C315" s="100">
        <f t="shared" si="385"/>
        <v>0.20384482741541826</v>
      </c>
      <c r="D315" s="100">
        <f t="shared" si="385"/>
        <v>0.44122423211878098</v>
      </c>
      <c r="E315" s="100">
        <f t="shared" si="385"/>
        <v>0.70889944800327576</v>
      </c>
      <c r="F315" s="100">
        <f t="shared" si="385"/>
        <v>0.88249631798990735</v>
      </c>
      <c r="G315" s="100">
        <v>1</v>
      </c>
      <c r="H315" s="100">
        <v>1</v>
      </c>
      <c r="I315" s="100">
        <v>1</v>
      </c>
      <c r="J315" s="457">
        <v>1</v>
      </c>
    </row>
    <row r="316" spans="1:91" ht="11.25" customHeight="1">
      <c r="A316" s="148">
        <v>1983</v>
      </c>
      <c r="B316" s="456">
        <f t="shared" si="385"/>
        <v>7.6655924255136051E-2</v>
      </c>
      <c r="C316" s="100">
        <f t="shared" si="385"/>
        <v>0.20384482741541826</v>
      </c>
      <c r="D316" s="100">
        <f t="shared" si="385"/>
        <v>0.44122423211878098</v>
      </c>
      <c r="E316" s="100">
        <f t="shared" si="385"/>
        <v>0.70889944800327576</v>
      </c>
      <c r="F316" s="100">
        <f t="shared" si="385"/>
        <v>0.88249631798990735</v>
      </c>
      <c r="G316" s="100">
        <v>1</v>
      </c>
      <c r="H316" s="100">
        <v>1</v>
      </c>
      <c r="I316" s="100">
        <v>1</v>
      </c>
      <c r="J316" s="457">
        <v>1</v>
      </c>
    </row>
    <row r="317" spans="1:91" ht="11.25" customHeight="1">
      <c r="A317" s="148">
        <v>1984</v>
      </c>
      <c r="B317" s="456">
        <f t="shared" si="385"/>
        <v>7.6655924255136051E-2</v>
      </c>
      <c r="C317" s="100">
        <f t="shared" si="385"/>
        <v>0.20384482741541826</v>
      </c>
      <c r="D317" s="100">
        <f t="shared" si="385"/>
        <v>0.44122423211878098</v>
      </c>
      <c r="E317" s="100">
        <f t="shared" si="385"/>
        <v>0.70889944800327576</v>
      </c>
      <c r="F317" s="100">
        <f t="shared" si="385"/>
        <v>0.88249631798990735</v>
      </c>
      <c r="G317" s="100">
        <v>1</v>
      </c>
      <c r="H317" s="100">
        <v>1</v>
      </c>
      <c r="I317" s="100">
        <v>1</v>
      </c>
      <c r="J317" s="457">
        <v>1</v>
      </c>
    </row>
    <row r="318" spans="1:91" ht="11.25" customHeight="1">
      <c r="A318" s="148">
        <v>1985</v>
      </c>
      <c r="B318" s="456">
        <f t="shared" si="385"/>
        <v>7.6655924255136051E-2</v>
      </c>
      <c r="C318" s="100">
        <f t="shared" si="385"/>
        <v>0.20384482741541826</v>
      </c>
      <c r="D318" s="100">
        <f t="shared" si="385"/>
        <v>0.44122423211878098</v>
      </c>
      <c r="E318" s="100">
        <f t="shared" si="385"/>
        <v>0.70889944800327576</v>
      </c>
      <c r="F318" s="100">
        <f t="shared" si="385"/>
        <v>0.88249631798990735</v>
      </c>
      <c r="G318" s="100">
        <v>1</v>
      </c>
      <c r="H318" s="100">
        <v>1</v>
      </c>
      <c r="I318" s="100">
        <v>1</v>
      </c>
      <c r="J318" s="457">
        <v>1</v>
      </c>
    </row>
    <row r="319" spans="1:91" ht="11.25" customHeight="1">
      <c r="A319" s="148">
        <v>1986</v>
      </c>
      <c r="B319" s="456">
        <f t="shared" si="385"/>
        <v>7.6655924255136051E-2</v>
      </c>
      <c r="C319" s="100">
        <f t="shared" si="385"/>
        <v>0.20384482741541826</v>
      </c>
      <c r="D319" s="100">
        <f t="shared" si="385"/>
        <v>0.44122423211878098</v>
      </c>
      <c r="E319" s="100">
        <f t="shared" si="385"/>
        <v>0.70889944800327576</v>
      </c>
      <c r="F319" s="100">
        <f t="shared" si="385"/>
        <v>0.88249631798990735</v>
      </c>
      <c r="G319" s="100">
        <v>1</v>
      </c>
      <c r="H319" s="100">
        <v>1</v>
      </c>
      <c r="I319" s="100">
        <v>1</v>
      </c>
      <c r="J319" s="457">
        <v>1</v>
      </c>
    </row>
    <row r="320" spans="1:91" ht="11.25" customHeight="1">
      <c r="A320" s="148">
        <v>1987</v>
      </c>
      <c r="B320" s="456">
        <f t="shared" si="385"/>
        <v>7.6655924255136051E-2</v>
      </c>
      <c r="C320" s="100">
        <f t="shared" si="385"/>
        <v>0.20384482741541826</v>
      </c>
      <c r="D320" s="100">
        <f t="shared" si="385"/>
        <v>0.44122423211878098</v>
      </c>
      <c r="E320" s="100">
        <f t="shared" si="385"/>
        <v>0.70889944800327576</v>
      </c>
      <c r="F320" s="100">
        <f t="shared" si="385"/>
        <v>0.88249631798990735</v>
      </c>
      <c r="G320" s="100">
        <v>1</v>
      </c>
      <c r="H320" s="100">
        <v>1</v>
      </c>
      <c r="I320" s="100">
        <v>1</v>
      </c>
      <c r="J320" s="457">
        <v>1</v>
      </c>
    </row>
    <row r="321" spans="1:10" ht="11.25" customHeight="1">
      <c r="A321" s="148">
        <v>1988</v>
      </c>
      <c r="B321" s="456">
        <f t="shared" si="385"/>
        <v>7.6655924255136051E-2</v>
      </c>
      <c r="C321" s="100">
        <f t="shared" si="385"/>
        <v>0.20384482741541826</v>
      </c>
      <c r="D321" s="100">
        <f t="shared" si="385"/>
        <v>0.44122423211878098</v>
      </c>
      <c r="E321" s="100">
        <f t="shared" si="385"/>
        <v>0.70889944800327576</v>
      </c>
      <c r="F321" s="100">
        <f t="shared" si="385"/>
        <v>0.88249631798990735</v>
      </c>
      <c r="G321" s="100">
        <v>1</v>
      </c>
      <c r="H321" s="100">
        <v>1</v>
      </c>
      <c r="I321" s="100">
        <v>1</v>
      </c>
      <c r="J321" s="457">
        <v>1</v>
      </c>
    </row>
    <row r="322" spans="1:10">
      <c r="A322" s="148">
        <v>1989</v>
      </c>
      <c r="B322" s="456">
        <f t="shared" si="385"/>
        <v>7.6655924255136051E-2</v>
      </c>
      <c r="C322" s="100">
        <f t="shared" si="385"/>
        <v>0.20384482741541826</v>
      </c>
      <c r="D322" s="100">
        <f t="shared" si="385"/>
        <v>0.44122423211878098</v>
      </c>
      <c r="E322" s="100">
        <f t="shared" si="385"/>
        <v>0.70889944800327576</v>
      </c>
      <c r="F322" s="100">
        <f t="shared" si="385"/>
        <v>0.88249631798990735</v>
      </c>
      <c r="G322" s="100">
        <v>1</v>
      </c>
      <c r="H322" s="100">
        <v>1</v>
      </c>
      <c r="I322" s="100">
        <v>1</v>
      </c>
      <c r="J322" s="457">
        <v>1</v>
      </c>
    </row>
    <row r="323" spans="1:10">
      <c r="A323" s="148">
        <v>1990</v>
      </c>
      <c r="B323" s="456">
        <f t="shared" ref="B323:F334" si="386">1/(1+EXP(-$I$255*(B$262-$H$255)))</f>
        <v>7.6655924255136051E-2</v>
      </c>
      <c r="C323" s="100">
        <f t="shared" si="386"/>
        <v>0.20384482741541826</v>
      </c>
      <c r="D323" s="100">
        <f t="shared" si="386"/>
        <v>0.44122423211878098</v>
      </c>
      <c r="E323" s="100">
        <f t="shared" si="386"/>
        <v>0.70889944800327576</v>
      </c>
      <c r="F323" s="100">
        <f t="shared" si="386"/>
        <v>0.88249631798990735</v>
      </c>
      <c r="G323" s="100">
        <v>1</v>
      </c>
      <c r="H323" s="100">
        <v>1</v>
      </c>
      <c r="I323" s="100">
        <v>1</v>
      </c>
      <c r="J323" s="457">
        <v>1</v>
      </c>
    </row>
    <row r="324" spans="1:10">
      <c r="A324" s="148">
        <v>1991</v>
      </c>
      <c r="B324" s="456">
        <f t="shared" si="386"/>
        <v>7.6655924255136051E-2</v>
      </c>
      <c r="C324" s="100">
        <f t="shared" si="386"/>
        <v>0.20384482741541826</v>
      </c>
      <c r="D324" s="100">
        <f t="shared" si="386"/>
        <v>0.44122423211878098</v>
      </c>
      <c r="E324" s="100">
        <f t="shared" si="386"/>
        <v>0.70889944800327576</v>
      </c>
      <c r="F324" s="100">
        <f t="shared" si="386"/>
        <v>0.88249631798990735</v>
      </c>
      <c r="G324" s="100">
        <v>1</v>
      </c>
      <c r="H324" s="100">
        <v>1</v>
      </c>
      <c r="I324" s="100">
        <v>1</v>
      </c>
      <c r="J324" s="457">
        <v>1</v>
      </c>
    </row>
    <row r="325" spans="1:10">
      <c r="A325" s="148">
        <v>1992</v>
      </c>
      <c r="B325" s="456">
        <f t="shared" si="386"/>
        <v>7.6655924255136051E-2</v>
      </c>
      <c r="C325" s="100">
        <f t="shared" si="386"/>
        <v>0.20384482741541826</v>
      </c>
      <c r="D325" s="100">
        <f t="shared" si="386"/>
        <v>0.44122423211878098</v>
      </c>
      <c r="E325" s="100">
        <f t="shared" si="386"/>
        <v>0.70889944800327576</v>
      </c>
      <c r="F325" s="100">
        <f t="shared" si="386"/>
        <v>0.88249631798990735</v>
      </c>
      <c r="G325" s="100">
        <v>1</v>
      </c>
      <c r="H325" s="100">
        <v>1</v>
      </c>
      <c r="I325" s="100">
        <v>1</v>
      </c>
      <c r="J325" s="457">
        <v>1</v>
      </c>
    </row>
    <row r="326" spans="1:10">
      <c r="A326" s="148">
        <v>1993</v>
      </c>
      <c r="B326" s="456">
        <f t="shared" si="386"/>
        <v>7.6655924255136051E-2</v>
      </c>
      <c r="C326" s="100">
        <f t="shared" si="386"/>
        <v>0.20384482741541826</v>
      </c>
      <c r="D326" s="100">
        <f t="shared" si="386"/>
        <v>0.44122423211878098</v>
      </c>
      <c r="E326" s="100">
        <f t="shared" si="386"/>
        <v>0.70889944800327576</v>
      </c>
      <c r="F326" s="100">
        <f t="shared" si="386"/>
        <v>0.88249631798990735</v>
      </c>
      <c r="G326" s="100">
        <v>1</v>
      </c>
      <c r="H326" s="100">
        <v>1</v>
      </c>
      <c r="I326" s="100">
        <v>1</v>
      </c>
      <c r="J326" s="457">
        <v>1</v>
      </c>
    </row>
    <row r="327" spans="1:10">
      <c r="A327" s="148">
        <v>1994</v>
      </c>
      <c r="B327" s="456">
        <f t="shared" si="386"/>
        <v>7.6655924255136051E-2</v>
      </c>
      <c r="C327" s="100">
        <f t="shared" si="386"/>
        <v>0.20384482741541826</v>
      </c>
      <c r="D327" s="100">
        <f t="shared" si="386"/>
        <v>0.44122423211878098</v>
      </c>
      <c r="E327" s="100">
        <f t="shared" si="386"/>
        <v>0.70889944800327576</v>
      </c>
      <c r="F327" s="100">
        <f t="shared" si="386"/>
        <v>0.88249631798990735</v>
      </c>
      <c r="G327" s="100">
        <v>1</v>
      </c>
      <c r="H327" s="100">
        <v>1</v>
      </c>
      <c r="I327" s="100">
        <v>1</v>
      </c>
      <c r="J327" s="457">
        <v>1</v>
      </c>
    </row>
    <row r="328" spans="1:10">
      <c r="A328" s="148">
        <v>1995</v>
      </c>
      <c r="B328" s="456">
        <f t="shared" si="386"/>
        <v>7.6655924255136051E-2</v>
      </c>
      <c r="C328" s="100">
        <f t="shared" si="386"/>
        <v>0.20384482741541826</v>
      </c>
      <c r="D328" s="100">
        <f t="shared" si="386"/>
        <v>0.44122423211878098</v>
      </c>
      <c r="E328" s="100">
        <f t="shared" si="386"/>
        <v>0.70889944800327576</v>
      </c>
      <c r="F328" s="100">
        <f t="shared" si="386"/>
        <v>0.88249631798990735</v>
      </c>
      <c r="G328" s="100">
        <v>1</v>
      </c>
      <c r="H328" s="100">
        <v>1</v>
      </c>
      <c r="I328" s="100">
        <v>1</v>
      </c>
      <c r="J328" s="457">
        <v>1</v>
      </c>
    </row>
    <row r="329" spans="1:10">
      <c r="A329" s="148">
        <v>1996</v>
      </c>
      <c r="B329" s="456">
        <f t="shared" si="386"/>
        <v>7.6655924255136051E-2</v>
      </c>
      <c r="C329" s="100">
        <f t="shared" si="386"/>
        <v>0.20384482741541826</v>
      </c>
      <c r="D329" s="100">
        <f t="shared" si="386"/>
        <v>0.44122423211878098</v>
      </c>
      <c r="E329" s="100">
        <f t="shared" si="386"/>
        <v>0.70889944800327576</v>
      </c>
      <c r="F329" s="100">
        <f t="shared" si="386"/>
        <v>0.88249631798990735</v>
      </c>
      <c r="G329" s="100">
        <v>1</v>
      </c>
      <c r="H329" s="100">
        <v>1</v>
      </c>
      <c r="I329" s="100">
        <v>1</v>
      </c>
      <c r="J329" s="457">
        <v>1</v>
      </c>
    </row>
    <row r="330" spans="1:10">
      <c r="A330" s="148">
        <v>1997</v>
      </c>
      <c r="B330" s="456">
        <f t="shared" si="386"/>
        <v>7.6655924255136051E-2</v>
      </c>
      <c r="C330" s="100">
        <f t="shared" si="386"/>
        <v>0.20384482741541826</v>
      </c>
      <c r="D330" s="100">
        <f t="shared" si="386"/>
        <v>0.44122423211878098</v>
      </c>
      <c r="E330" s="100">
        <f t="shared" si="386"/>
        <v>0.70889944800327576</v>
      </c>
      <c r="F330" s="100">
        <f t="shared" si="386"/>
        <v>0.88249631798990735</v>
      </c>
      <c r="G330" s="100">
        <v>1</v>
      </c>
      <c r="H330" s="100">
        <v>1</v>
      </c>
      <c r="I330" s="100">
        <v>1</v>
      </c>
      <c r="J330" s="457">
        <v>1</v>
      </c>
    </row>
    <row r="331" spans="1:10">
      <c r="A331" s="148">
        <v>1998</v>
      </c>
      <c r="B331" s="456">
        <f t="shared" si="386"/>
        <v>7.6655924255136051E-2</v>
      </c>
      <c r="C331" s="100">
        <f t="shared" si="386"/>
        <v>0.20384482741541826</v>
      </c>
      <c r="D331" s="100">
        <f t="shared" si="386"/>
        <v>0.44122423211878098</v>
      </c>
      <c r="E331" s="100">
        <f t="shared" si="386"/>
        <v>0.70889944800327576</v>
      </c>
      <c r="F331" s="100">
        <f t="shared" si="386"/>
        <v>0.88249631798990735</v>
      </c>
      <c r="G331" s="100">
        <v>1</v>
      </c>
      <c r="H331" s="100">
        <v>1</v>
      </c>
      <c r="I331" s="100">
        <v>1</v>
      </c>
      <c r="J331" s="457">
        <v>1</v>
      </c>
    </row>
    <row r="332" spans="1:10">
      <c r="A332" s="148">
        <v>1999</v>
      </c>
      <c r="B332" s="456">
        <f t="shared" si="386"/>
        <v>7.6655924255136051E-2</v>
      </c>
      <c r="C332" s="100">
        <f t="shared" si="386"/>
        <v>0.20384482741541826</v>
      </c>
      <c r="D332" s="100">
        <f t="shared" si="386"/>
        <v>0.44122423211878098</v>
      </c>
      <c r="E332" s="100">
        <f t="shared" si="386"/>
        <v>0.70889944800327576</v>
      </c>
      <c r="F332" s="100">
        <f t="shared" si="386"/>
        <v>0.88249631798990735</v>
      </c>
      <c r="G332" s="100">
        <v>1</v>
      </c>
      <c r="H332" s="100">
        <v>1</v>
      </c>
      <c r="I332" s="100">
        <v>1</v>
      </c>
      <c r="J332" s="457">
        <v>1</v>
      </c>
    </row>
    <row r="333" spans="1:10">
      <c r="A333" s="148">
        <v>2000</v>
      </c>
      <c r="B333" s="456">
        <f t="shared" si="386"/>
        <v>7.6655924255136051E-2</v>
      </c>
      <c r="C333" s="100">
        <f t="shared" si="386"/>
        <v>0.20384482741541826</v>
      </c>
      <c r="D333" s="100">
        <f t="shared" si="386"/>
        <v>0.44122423211878098</v>
      </c>
      <c r="E333" s="100">
        <f t="shared" si="386"/>
        <v>0.70889944800327576</v>
      </c>
      <c r="F333" s="100">
        <f t="shared" si="386"/>
        <v>0.88249631798990735</v>
      </c>
      <c r="G333" s="100">
        <v>1</v>
      </c>
      <c r="H333" s="100">
        <v>1</v>
      </c>
      <c r="I333" s="100">
        <v>1</v>
      </c>
      <c r="J333" s="457">
        <v>1</v>
      </c>
    </row>
    <row r="334" spans="1:10" ht="12.75" thickBot="1">
      <c r="A334" s="148">
        <v>2001</v>
      </c>
      <c r="B334" s="458">
        <f t="shared" si="386"/>
        <v>7.6655924255136051E-2</v>
      </c>
      <c r="C334" s="243">
        <f t="shared" si="386"/>
        <v>0.20384482741541826</v>
      </c>
      <c r="D334" s="243">
        <f t="shared" si="386"/>
        <v>0.44122423211878098</v>
      </c>
      <c r="E334" s="243">
        <f t="shared" si="386"/>
        <v>0.70889944800327576</v>
      </c>
      <c r="F334" s="243">
        <f t="shared" si="386"/>
        <v>0.88249631798990735</v>
      </c>
      <c r="G334" s="243">
        <v>1</v>
      </c>
      <c r="H334" s="243">
        <v>1</v>
      </c>
      <c r="I334" s="243">
        <v>1</v>
      </c>
      <c r="J334" s="459">
        <v>1</v>
      </c>
    </row>
    <row r="335" spans="1:10">
      <c r="A335" s="148">
        <v>2002</v>
      </c>
      <c r="B335" s="456">
        <f>1/(1+EXP(-$I$256*(B$262-$H$256)))</f>
        <v>6.6847411505112392E-2</v>
      </c>
      <c r="C335" s="100">
        <f t="shared" ref="C335:F350" si="387">1/(1+EXP(-$I$256*(C$262-$H$256)))</f>
        <v>0.21097703275205326</v>
      </c>
      <c r="D335" s="100">
        <f t="shared" si="387"/>
        <v>0.49951596222620859</v>
      </c>
      <c r="E335" s="100">
        <f t="shared" si="387"/>
        <v>0.78837764002342847</v>
      </c>
      <c r="F335" s="100">
        <f t="shared" si="387"/>
        <v>0.93291063319085044</v>
      </c>
      <c r="G335" s="100">
        <v>1</v>
      </c>
      <c r="H335" s="100">
        <v>1</v>
      </c>
      <c r="I335" s="100">
        <v>1</v>
      </c>
      <c r="J335" s="457">
        <v>1</v>
      </c>
    </row>
    <row r="336" spans="1:10">
      <c r="A336" s="148">
        <v>2003</v>
      </c>
      <c r="B336" s="456">
        <f t="shared" ref="B336:F351" si="388">1/(1+EXP(-$I$256*(B$262-$H$256)))</f>
        <v>6.6847411505112392E-2</v>
      </c>
      <c r="C336" s="100">
        <f t="shared" si="387"/>
        <v>0.21097703275205326</v>
      </c>
      <c r="D336" s="100">
        <f t="shared" si="387"/>
        <v>0.49951596222620859</v>
      </c>
      <c r="E336" s="100">
        <f t="shared" si="387"/>
        <v>0.78837764002342847</v>
      </c>
      <c r="F336" s="100">
        <f t="shared" si="387"/>
        <v>0.93291063319085044</v>
      </c>
      <c r="G336" s="100">
        <v>1</v>
      </c>
      <c r="H336" s="100">
        <v>1</v>
      </c>
      <c r="I336" s="100">
        <v>1</v>
      </c>
      <c r="J336" s="457">
        <v>1</v>
      </c>
    </row>
    <row r="337" spans="1:10">
      <c r="A337" s="148">
        <v>2004</v>
      </c>
      <c r="B337" s="456">
        <f t="shared" si="388"/>
        <v>6.6847411505112392E-2</v>
      </c>
      <c r="C337" s="100">
        <f t="shared" si="387"/>
        <v>0.21097703275205326</v>
      </c>
      <c r="D337" s="100">
        <f t="shared" si="387"/>
        <v>0.49951596222620859</v>
      </c>
      <c r="E337" s="100">
        <f t="shared" si="387"/>
        <v>0.78837764002342847</v>
      </c>
      <c r="F337" s="100">
        <f t="shared" si="387"/>
        <v>0.93291063319085044</v>
      </c>
      <c r="G337" s="100">
        <v>1</v>
      </c>
      <c r="H337" s="100">
        <v>1</v>
      </c>
      <c r="I337" s="100">
        <v>1</v>
      </c>
      <c r="J337" s="457">
        <v>1</v>
      </c>
    </row>
    <row r="338" spans="1:10">
      <c r="A338" s="148">
        <v>2005</v>
      </c>
      <c r="B338" s="456">
        <f t="shared" si="388"/>
        <v>6.6847411505112392E-2</v>
      </c>
      <c r="C338" s="100">
        <f t="shared" si="387"/>
        <v>0.21097703275205326</v>
      </c>
      <c r="D338" s="100">
        <f t="shared" si="387"/>
        <v>0.49951596222620859</v>
      </c>
      <c r="E338" s="100">
        <f t="shared" si="387"/>
        <v>0.78837764002342847</v>
      </c>
      <c r="F338" s="100">
        <f t="shared" si="387"/>
        <v>0.93291063319085044</v>
      </c>
      <c r="G338" s="100">
        <v>1</v>
      </c>
      <c r="H338" s="100">
        <v>1</v>
      </c>
      <c r="I338" s="100">
        <v>1</v>
      </c>
      <c r="J338" s="457">
        <v>1</v>
      </c>
    </row>
    <row r="339" spans="1:10">
      <c r="A339" s="148">
        <v>2006</v>
      </c>
      <c r="B339" s="456">
        <f t="shared" si="388"/>
        <v>6.6847411505112392E-2</v>
      </c>
      <c r="C339" s="100">
        <f t="shared" si="387"/>
        <v>0.21097703275205326</v>
      </c>
      <c r="D339" s="100">
        <f t="shared" si="387"/>
        <v>0.49951596222620859</v>
      </c>
      <c r="E339" s="100">
        <f t="shared" si="387"/>
        <v>0.78837764002342847</v>
      </c>
      <c r="F339" s="100">
        <f t="shared" si="387"/>
        <v>0.93291063319085044</v>
      </c>
      <c r="G339" s="100">
        <v>1</v>
      </c>
      <c r="H339" s="100">
        <v>1</v>
      </c>
      <c r="I339" s="100">
        <v>1</v>
      </c>
      <c r="J339" s="457">
        <v>1</v>
      </c>
    </row>
    <row r="340" spans="1:10">
      <c r="A340" s="148">
        <v>2007</v>
      </c>
      <c r="B340" s="456">
        <f t="shared" si="388"/>
        <v>6.6847411505112392E-2</v>
      </c>
      <c r="C340" s="100">
        <f t="shared" si="387"/>
        <v>0.21097703275205326</v>
      </c>
      <c r="D340" s="100">
        <f t="shared" si="387"/>
        <v>0.49951596222620859</v>
      </c>
      <c r="E340" s="100">
        <f t="shared" si="387"/>
        <v>0.78837764002342847</v>
      </c>
      <c r="F340" s="100">
        <f t="shared" si="387"/>
        <v>0.93291063319085044</v>
      </c>
      <c r="G340" s="100">
        <v>1</v>
      </c>
      <c r="H340" s="100">
        <v>1</v>
      </c>
      <c r="I340" s="100">
        <v>1</v>
      </c>
      <c r="J340" s="457">
        <v>1</v>
      </c>
    </row>
    <row r="341" spans="1:10">
      <c r="A341" s="148">
        <v>2008</v>
      </c>
      <c r="B341" s="456">
        <f t="shared" si="388"/>
        <v>6.6847411505112392E-2</v>
      </c>
      <c r="C341" s="100">
        <f t="shared" si="387"/>
        <v>0.21097703275205326</v>
      </c>
      <c r="D341" s="100">
        <f t="shared" si="387"/>
        <v>0.49951596222620859</v>
      </c>
      <c r="E341" s="100">
        <f t="shared" si="387"/>
        <v>0.78837764002342847</v>
      </c>
      <c r="F341" s="100">
        <f t="shared" si="387"/>
        <v>0.93291063319085044</v>
      </c>
      <c r="G341" s="100">
        <v>1</v>
      </c>
      <c r="H341" s="100">
        <v>1</v>
      </c>
      <c r="I341" s="100">
        <v>1</v>
      </c>
      <c r="J341" s="457">
        <v>1</v>
      </c>
    </row>
    <row r="342" spans="1:10">
      <c r="A342" s="148">
        <v>2009</v>
      </c>
      <c r="B342" s="456">
        <f t="shared" si="388"/>
        <v>6.6847411505112392E-2</v>
      </c>
      <c r="C342" s="100">
        <f t="shared" si="387"/>
        <v>0.21097703275205326</v>
      </c>
      <c r="D342" s="100">
        <f t="shared" si="387"/>
        <v>0.49951596222620859</v>
      </c>
      <c r="E342" s="100">
        <f t="shared" si="387"/>
        <v>0.78837764002342847</v>
      </c>
      <c r="F342" s="100">
        <f t="shared" si="387"/>
        <v>0.93291063319085044</v>
      </c>
      <c r="G342" s="100">
        <v>1</v>
      </c>
      <c r="H342" s="100">
        <v>1</v>
      </c>
      <c r="I342" s="100">
        <v>1</v>
      </c>
      <c r="J342" s="457">
        <v>1</v>
      </c>
    </row>
    <row r="343" spans="1:10">
      <c r="A343" s="148">
        <f t="shared" ref="A343:A351" si="389">A342+1</f>
        <v>2010</v>
      </c>
      <c r="B343" s="456">
        <f t="shared" si="388"/>
        <v>6.6847411505112392E-2</v>
      </c>
      <c r="C343" s="100">
        <f t="shared" si="387"/>
        <v>0.21097703275205326</v>
      </c>
      <c r="D343" s="100">
        <f t="shared" si="387"/>
        <v>0.49951596222620859</v>
      </c>
      <c r="E343" s="100">
        <f t="shared" si="387"/>
        <v>0.78837764002342847</v>
      </c>
      <c r="F343" s="100">
        <f t="shared" si="387"/>
        <v>0.93291063319085044</v>
      </c>
      <c r="G343" s="100">
        <v>1</v>
      </c>
      <c r="H343" s="100">
        <v>1</v>
      </c>
      <c r="I343" s="100">
        <v>1</v>
      </c>
      <c r="J343" s="457">
        <v>1</v>
      </c>
    </row>
    <row r="344" spans="1:10">
      <c r="A344" s="148">
        <f t="shared" si="389"/>
        <v>2011</v>
      </c>
      <c r="B344" s="456">
        <f t="shared" si="388"/>
        <v>6.6847411505112392E-2</v>
      </c>
      <c r="C344" s="100">
        <f t="shared" si="387"/>
        <v>0.21097703275205326</v>
      </c>
      <c r="D344" s="100">
        <f t="shared" si="387"/>
        <v>0.49951596222620859</v>
      </c>
      <c r="E344" s="100">
        <f t="shared" si="387"/>
        <v>0.78837764002342847</v>
      </c>
      <c r="F344" s="100">
        <f t="shared" si="387"/>
        <v>0.93291063319085044</v>
      </c>
      <c r="G344" s="100">
        <v>1</v>
      </c>
      <c r="H344" s="100">
        <v>1</v>
      </c>
      <c r="I344" s="100">
        <v>1</v>
      </c>
      <c r="J344" s="457">
        <v>1</v>
      </c>
    </row>
    <row r="345" spans="1:10">
      <c r="A345" s="148">
        <f t="shared" si="389"/>
        <v>2012</v>
      </c>
      <c r="B345" s="456">
        <f t="shared" si="388"/>
        <v>6.6847411505112392E-2</v>
      </c>
      <c r="C345" s="100">
        <f t="shared" si="387"/>
        <v>0.21097703275205326</v>
      </c>
      <c r="D345" s="100">
        <f t="shared" si="387"/>
        <v>0.49951596222620859</v>
      </c>
      <c r="E345" s="100">
        <f t="shared" si="387"/>
        <v>0.78837764002342847</v>
      </c>
      <c r="F345" s="100">
        <f t="shared" si="387"/>
        <v>0.93291063319085044</v>
      </c>
      <c r="G345" s="100">
        <v>1</v>
      </c>
      <c r="H345" s="100">
        <v>1</v>
      </c>
      <c r="I345" s="100">
        <v>1</v>
      </c>
      <c r="J345" s="457">
        <v>1</v>
      </c>
    </row>
    <row r="346" spans="1:10">
      <c r="A346" s="148">
        <f t="shared" si="389"/>
        <v>2013</v>
      </c>
      <c r="B346" s="456">
        <f t="shared" si="388"/>
        <v>6.6847411505112392E-2</v>
      </c>
      <c r="C346" s="100">
        <f t="shared" si="387"/>
        <v>0.21097703275205326</v>
      </c>
      <c r="D346" s="100">
        <f t="shared" si="387"/>
        <v>0.49951596222620859</v>
      </c>
      <c r="E346" s="100">
        <f t="shared" si="387"/>
        <v>0.78837764002342847</v>
      </c>
      <c r="F346" s="100">
        <f t="shared" si="387"/>
        <v>0.93291063319085044</v>
      </c>
      <c r="G346" s="100">
        <v>1</v>
      </c>
      <c r="H346" s="100">
        <v>1</v>
      </c>
      <c r="I346" s="100">
        <v>1</v>
      </c>
      <c r="J346" s="457">
        <v>1</v>
      </c>
    </row>
    <row r="347" spans="1:10">
      <c r="A347" s="148">
        <f t="shared" si="389"/>
        <v>2014</v>
      </c>
      <c r="B347" s="456">
        <f t="shared" si="388"/>
        <v>6.6847411505112392E-2</v>
      </c>
      <c r="C347" s="100">
        <f t="shared" si="387"/>
        <v>0.21097703275205326</v>
      </c>
      <c r="D347" s="100">
        <f t="shared" si="387"/>
        <v>0.49951596222620859</v>
      </c>
      <c r="E347" s="100">
        <f t="shared" si="387"/>
        <v>0.78837764002342847</v>
      </c>
      <c r="F347" s="100">
        <f t="shared" si="387"/>
        <v>0.93291063319085044</v>
      </c>
      <c r="G347" s="100">
        <v>1</v>
      </c>
      <c r="H347" s="100">
        <v>1</v>
      </c>
      <c r="I347" s="100">
        <v>1</v>
      </c>
      <c r="J347" s="457">
        <v>1</v>
      </c>
    </row>
    <row r="348" spans="1:10">
      <c r="A348" s="307">
        <f t="shared" si="389"/>
        <v>2015</v>
      </c>
      <c r="B348" s="456">
        <f t="shared" si="388"/>
        <v>6.6847411505112392E-2</v>
      </c>
      <c r="C348" s="100">
        <f t="shared" si="387"/>
        <v>0.21097703275205326</v>
      </c>
      <c r="D348" s="100">
        <f t="shared" si="387"/>
        <v>0.49951596222620859</v>
      </c>
      <c r="E348" s="100">
        <f t="shared" si="387"/>
        <v>0.78837764002342847</v>
      </c>
      <c r="F348" s="100">
        <f t="shared" si="387"/>
        <v>0.93291063319085044</v>
      </c>
      <c r="G348" s="100">
        <v>1</v>
      </c>
      <c r="H348" s="100">
        <v>1</v>
      </c>
      <c r="I348" s="100">
        <v>1</v>
      </c>
      <c r="J348" s="457">
        <v>1</v>
      </c>
    </row>
    <row r="349" spans="1:10">
      <c r="A349" s="148">
        <f t="shared" si="389"/>
        <v>2016</v>
      </c>
      <c r="B349" s="456">
        <f t="shared" si="388"/>
        <v>6.6847411505112392E-2</v>
      </c>
      <c r="C349" s="100">
        <f t="shared" si="387"/>
        <v>0.21097703275205326</v>
      </c>
      <c r="D349" s="100">
        <f t="shared" si="387"/>
        <v>0.49951596222620859</v>
      </c>
      <c r="E349" s="100">
        <f t="shared" si="387"/>
        <v>0.78837764002342847</v>
      </c>
      <c r="F349" s="100">
        <f t="shared" si="387"/>
        <v>0.93291063319085044</v>
      </c>
      <c r="G349" s="100">
        <v>1</v>
      </c>
      <c r="H349" s="100">
        <v>1</v>
      </c>
      <c r="I349" s="100">
        <v>1</v>
      </c>
      <c r="J349" s="457">
        <v>1</v>
      </c>
    </row>
    <row r="350" spans="1:10">
      <c r="A350" s="307">
        <f t="shared" si="389"/>
        <v>2017</v>
      </c>
      <c r="B350" s="456">
        <f t="shared" si="388"/>
        <v>6.6847411505112392E-2</v>
      </c>
      <c r="C350" s="100">
        <f t="shared" si="387"/>
        <v>0.21097703275205326</v>
      </c>
      <c r="D350" s="100">
        <f t="shared" si="387"/>
        <v>0.49951596222620859</v>
      </c>
      <c r="E350" s="100">
        <f t="shared" si="387"/>
        <v>0.78837764002342847</v>
      </c>
      <c r="F350" s="100">
        <f t="shared" si="387"/>
        <v>0.93291063319085044</v>
      </c>
      <c r="G350" s="100">
        <v>1</v>
      </c>
      <c r="H350" s="100">
        <v>1</v>
      </c>
      <c r="I350" s="100">
        <v>1</v>
      </c>
      <c r="J350" s="457">
        <v>1</v>
      </c>
    </row>
    <row r="351" spans="1:10">
      <c r="A351" s="148">
        <f t="shared" si="389"/>
        <v>2018</v>
      </c>
      <c r="B351" s="461">
        <f t="shared" si="388"/>
        <v>6.6847411505112392E-2</v>
      </c>
      <c r="C351" s="462">
        <f t="shared" si="388"/>
        <v>0.21097703275205326</v>
      </c>
      <c r="D351" s="462">
        <f t="shared" si="388"/>
        <v>0.49951596222620859</v>
      </c>
      <c r="E351" s="462">
        <f t="shared" si="388"/>
        <v>0.78837764002342847</v>
      </c>
      <c r="F351" s="462">
        <f t="shared" si="388"/>
        <v>0.93291063319085044</v>
      </c>
      <c r="G351" s="462">
        <v>1</v>
      </c>
      <c r="H351" s="462">
        <v>1</v>
      </c>
      <c r="I351" s="462">
        <v>1</v>
      </c>
      <c r="J351" s="463">
        <v>1</v>
      </c>
    </row>
  </sheetData>
  <dataConsolidate/>
  <mergeCells count="1">
    <mergeCell ref="M208:T208"/>
  </mergeCells>
  <pageMargins left="0.21" right="0.21" top="0.25" bottom="0.17" header="0.19" footer="0"/>
  <pageSetup scale="55" fitToWidth="2" orientation="landscape" horizontalDpi="4294967292" verticalDpi="4294967292" r:id="rId1"/>
  <headerFooter alignWithMargins="0">
    <oddFooter>&amp;L&amp;"Helv,Italic"&amp;8TOGIAK: &amp;F - Page &amp;P  &amp;R&amp;"Helv,Italic"&amp;8&amp;D   &amp;T</oddFooter>
  </headerFooter>
  <rowBreaks count="2" manualBreakCount="2">
    <brk id="82" max="16383" man="1"/>
    <brk id="198" max="16383" man="1"/>
  </rowBreaks>
  <colBreaks count="1" manualBreakCount="1">
    <brk id="2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9" sqref="B19"/>
    </sheetView>
  </sheetViews>
  <sheetFormatPr defaultRowHeight="12.75"/>
  <cols>
    <col min="1" max="1" width="40.85546875" customWidth="1"/>
  </cols>
  <sheetData>
    <row r="1" spans="1:4" ht="15.75">
      <c r="A1" s="474" t="s">
        <v>178</v>
      </c>
      <c r="B1" s="474"/>
      <c r="C1" s="474"/>
      <c r="D1" s="474"/>
    </row>
    <row r="2" spans="1:4" ht="15.75">
      <c r="A2" s="466" t="s">
        <v>179</v>
      </c>
      <c r="B2" s="467"/>
      <c r="C2" s="467"/>
      <c r="D2" s="467"/>
    </row>
    <row r="3" spans="1:4" ht="15.75">
      <c r="A3" s="468" t="s">
        <v>180</v>
      </c>
      <c r="B3" s="469" t="s">
        <v>181</v>
      </c>
      <c r="C3" s="467"/>
      <c r="D3" s="467"/>
    </row>
    <row r="4" spans="1:4" ht="15.75">
      <c r="A4" s="467" t="s">
        <v>182</v>
      </c>
      <c r="B4" s="470">
        <f>'ASA (static-ADMB)'!X185</f>
        <v>136755.97597124681</v>
      </c>
      <c r="C4" s="467"/>
      <c r="D4" s="467"/>
    </row>
    <row r="5" spans="1:4" ht="15.75">
      <c r="A5" s="467"/>
      <c r="B5" s="467"/>
      <c r="C5" s="467"/>
      <c r="D5" s="467"/>
    </row>
    <row r="6" spans="1:4" ht="15.75">
      <c r="A6" s="467" t="s">
        <v>183</v>
      </c>
      <c r="B6" s="471">
        <f>B4*0.2</f>
        <v>27351.195194249362</v>
      </c>
      <c r="C6" s="467"/>
      <c r="D6" s="467"/>
    </row>
    <row r="7" spans="1:4" ht="15.75">
      <c r="A7" s="467"/>
      <c r="B7" s="467"/>
      <c r="C7" s="467"/>
      <c r="D7" s="467"/>
    </row>
    <row r="8" spans="1:4" ht="15.75">
      <c r="A8" s="467" t="s">
        <v>184</v>
      </c>
      <c r="B8" s="467"/>
      <c r="C8" s="467"/>
      <c r="D8" s="467"/>
    </row>
    <row r="9" spans="1:4" ht="15.75">
      <c r="A9" s="467" t="s">
        <v>185</v>
      </c>
      <c r="B9" s="471">
        <v>1500</v>
      </c>
      <c r="C9" s="467"/>
      <c r="D9" s="467"/>
    </row>
    <row r="10" spans="1:4" ht="15.75">
      <c r="A10" s="467"/>
      <c r="B10" s="471"/>
      <c r="C10" s="467"/>
      <c r="D10" s="467"/>
    </row>
    <row r="11" spans="1:4" ht="15.75">
      <c r="A11" s="467" t="s">
        <v>186</v>
      </c>
      <c r="B11" s="471">
        <f>B6-B9</f>
        <v>25851.195194249362</v>
      </c>
      <c r="C11" s="467"/>
      <c r="D11" s="467"/>
    </row>
    <row r="12" spans="1:4" ht="15.75">
      <c r="A12" s="467"/>
      <c r="B12" s="471"/>
      <c r="C12" s="467"/>
      <c r="D12" s="467"/>
    </row>
    <row r="13" spans="1:4" ht="15.75">
      <c r="A13" s="467" t="s">
        <v>187</v>
      </c>
      <c r="B13" s="471"/>
      <c r="C13" s="467"/>
      <c r="D13" s="467"/>
    </row>
    <row r="14" spans="1:4" ht="15.75">
      <c r="A14" s="467" t="s">
        <v>188</v>
      </c>
      <c r="B14" s="471">
        <f>B11*0.07</f>
        <v>1809.5836635974554</v>
      </c>
      <c r="C14" s="467"/>
      <c r="D14" s="467"/>
    </row>
    <row r="15" spans="1:4" ht="15.75">
      <c r="A15" s="467"/>
      <c r="B15" s="471"/>
      <c r="C15" s="467"/>
      <c r="D15" s="467"/>
    </row>
    <row r="16" spans="1:4" ht="15.75">
      <c r="A16" s="467" t="s">
        <v>189</v>
      </c>
      <c r="B16" s="471">
        <f>B11-B14</f>
        <v>24041.611530651906</v>
      </c>
      <c r="C16" s="471"/>
      <c r="D16" s="467"/>
    </row>
    <row r="17" spans="1:4" ht="15.75">
      <c r="A17" s="467"/>
      <c r="B17" s="471"/>
      <c r="C17" s="467"/>
      <c r="D17" s="467"/>
    </row>
    <row r="18" spans="1:4" ht="15.75">
      <c r="A18" s="467" t="s">
        <v>190</v>
      </c>
      <c r="B18" s="471">
        <f>B16*0.7</f>
        <v>16829.128071456333</v>
      </c>
      <c r="C18" s="471"/>
      <c r="D18" s="467"/>
    </row>
    <row r="19" spans="1:4" ht="15.75">
      <c r="A19" s="467" t="s">
        <v>191</v>
      </c>
      <c r="B19" s="471">
        <f>B16*0.3</f>
        <v>7212.4834591955714</v>
      </c>
      <c r="C19" s="471"/>
      <c r="D19" s="46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ADMB parameters</vt:lpstr>
      <vt:lpstr>ASA (static-ADMB)</vt:lpstr>
      <vt:lpstr>NR</vt:lpstr>
      <vt:lpstr>'ASA (static-ADMB)'!first_age</vt:lpstr>
    </vt:vector>
  </TitlesOfParts>
  <Company>ADF&amp;G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cebrazil</dc:creator>
  <cp:lastModifiedBy>Dressel, Sherri C (DFG)</cp:lastModifiedBy>
  <cp:lastPrinted>2009-10-30T20:29:10Z</cp:lastPrinted>
  <dcterms:created xsi:type="dcterms:W3CDTF">2006-11-03T00:14:09Z</dcterms:created>
  <dcterms:modified xsi:type="dcterms:W3CDTF">2017-12-05T23:05:27Z</dcterms:modified>
</cp:coreProperties>
</file>